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Draw Summary" sheetId="2" r:id="rId2"/>
    <sheet name="SOV" sheetId="3" r:id="rId3"/>
    <sheet name="Change Orders" sheetId="4" r:id="rId4"/>
    <sheet name="Lien Waivers" sheetId="5" r:id="rId5"/>
    <sheet name="Inspection" sheetId="6" r:id="rId6"/>
    <sheet name="Funding Memo" sheetId="7" r:id="rId7"/>
  </sheets>
  <definedNames>
    <definedName name="d_approved_co">'Draw Summary'!$C$13</definedName>
    <definedName name="d_borrower">'Draw Summary'!$C$8</definedName>
    <definedName name="d_contractor">'Draw Summary'!$C$9</definedName>
    <definedName name="d_draw_date">'Draw Summary'!$C$11</definedName>
    <definedName name="d_draw_number">'Draw Summary'!$C$10</definedName>
    <definedName name="d_original_contract">'Draw Summary'!$C$12</definedName>
    <definedName name="d_previous_payments">'Draw Summary'!$C$18</definedName>
    <definedName name="d_project">'Draw Summary'!$C$7</definedName>
    <definedName name="d_retainage">'Draw Summary'!$C$17</definedName>
    <definedName name="d_revised_contract">'Draw Summary'!$C$14</definedName>
    <definedName name="d_stored_materials">'Draw Summary'!$C$16</definedName>
    <definedName name="d_work_to_date">'Draw Summary'!$C$15</definedName>
    <definedName name="_xlnm.Print_Area" localSheetId="6">'Funding Memo'!$A$1:$C$25</definedName>
  </definedNames>
  <calcPr calcId="124519" fullCalcOnLoad="1"/>
</workbook>
</file>

<file path=xl/sharedStrings.xml><?xml version="1.0" encoding="utf-8"?>
<sst xmlns="http://schemas.openxmlformats.org/spreadsheetml/2006/main" count="155" uniqueCount="125">
  <si>
    <t>AIA Draw Tracker · Instructions</t>
  </si>
  <si>
    <t>Version 1.0</t>
  </si>
  <si>
    <t xml:space="preserve">  1. Enter draw details on Draw Summary tab.</t>
  </si>
  <si>
    <t xml:space="preserve">  2. Schedule of Values tracks per-line-item progress.</t>
  </si>
  <si>
    <t xml:space="preserve">  3. Change Orders tab logs every CO with approval status.</t>
  </si>
  <si>
    <t xml:space="preserve">  4. Lien Waivers tab matches waivers to draw amounts.</t>
  </si>
  <si>
    <t xml:space="preserve">  5. Stored Materials tab tracks off-site storage.</t>
  </si>
  <si>
    <t xml:space="preserve">  6. Inspection tab logs the consultant's findings.</t>
  </si>
  <si>
    <t xml:space="preserve">  7. Funding Memo tab prints to one letter page for lender approval.</t>
  </si>
  <si>
    <t xml:space="preserve">  </t>
  </si>
  <si>
    <t xml:space="preserve">  DISCLAIMER: This template does NOT reproduce copyrighted AIA forms.</t>
  </si>
  <si>
    <t xml:space="preserve">  Obtain official AIA forms (G702 + G703) from the AIA directly.</t>
  </si>
  <si>
    <t>Draw Summary</t>
  </si>
  <si>
    <t>Top-line draw application. Matches G702 cover sheet.</t>
  </si>
  <si>
    <t>DRAW DETAILS</t>
  </si>
  <si>
    <t>Project</t>
  </si>
  <si>
    <t>Latham Mews</t>
  </si>
  <si>
    <t>Borrower</t>
  </si>
  <si>
    <t>Latham Mews LLC</t>
  </si>
  <si>
    <t>Contractor</t>
  </si>
  <si>
    <t>Charlotte Builders Group</t>
  </si>
  <si>
    <t>Draw number</t>
  </si>
  <si>
    <t>Draw date</t>
  </si>
  <si>
    <t>2027-01-15</t>
  </si>
  <si>
    <t>Original contract sum</t>
  </si>
  <si>
    <t>Approved change orders</t>
  </si>
  <si>
    <t>Revised contract sum</t>
  </si>
  <si>
    <t>Work completed to date</t>
  </si>
  <si>
    <t>Stored materials</t>
  </si>
  <si>
    <t>Retainage held</t>
  </si>
  <si>
    <t>Previous payments</t>
  </si>
  <si>
    <t>COMPUTED</t>
  </si>
  <si>
    <t>Current payment due</t>
  </si>
  <si>
    <t>Remaining contract balance</t>
  </si>
  <si>
    <t>% complete (revised contract)</t>
  </si>
  <si>
    <t>Schedule of Values</t>
  </si>
  <si>
    <t>Per-line-item budget · previous · current period · total · retainage. Mirrors G703.</t>
  </si>
  <si>
    <t>Line item</t>
  </si>
  <si>
    <t>Orig budget</t>
  </si>
  <si>
    <t>Appr changes</t>
  </si>
  <si>
    <t>Revised</t>
  </si>
  <si>
    <t>Prev work</t>
  </si>
  <si>
    <t>Curr period</t>
  </si>
  <si>
    <t>Stored mat</t>
  </si>
  <si>
    <t>Total to date</t>
  </si>
  <si>
    <t>% complete</t>
  </si>
  <si>
    <t>Retainage</t>
  </si>
  <si>
    <t>Site work</t>
  </si>
  <si>
    <t>Foundation</t>
  </si>
  <si>
    <t>Structure / shell</t>
  </si>
  <si>
    <t>MEP</t>
  </si>
  <si>
    <t>Interior finishes</t>
  </si>
  <si>
    <t>Site improvements</t>
  </si>
  <si>
    <t>TOTAL</t>
  </si>
  <si>
    <t>Change Order Tracker</t>
  </si>
  <si>
    <t>CO #</t>
  </si>
  <si>
    <t>Description</t>
  </si>
  <si>
    <t>Amount</t>
  </si>
  <si>
    <t>Status</t>
  </si>
  <si>
    <t>Owner approved</t>
  </si>
  <si>
    <t>Lender approved</t>
  </si>
  <si>
    <t>Budget impact</t>
  </si>
  <si>
    <t>Notes</t>
  </si>
  <si>
    <t>MEP routing change — sprinkler upgrade</t>
  </si>
  <si>
    <t>Approved</t>
  </si>
  <si>
    <t>2026-11-15</t>
  </si>
  <si>
    <t>2026-11-20</t>
  </si>
  <si>
    <t>+0.06%</t>
  </si>
  <si>
    <t>Code-driven</t>
  </si>
  <si>
    <t>Interior finishes upgrade — kitchens</t>
  </si>
  <si>
    <t>2026-12-10</t>
  </si>
  <si>
    <t>2026-12-15</t>
  </si>
  <si>
    <t>+0.14%</t>
  </si>
  <si>
    <t>Marketing-driven</t>
  </si>
  <si>
    <t>Lien Waiver Tracker</t>
  </si>
  <si>
    <t>One row per waiver. Collect conditional waivers before funding; unconditional waivers at next draw.</t>
  </si>
  <si>
    <t>Draw #</t>
  </si>
  <si>
    <t>GC / Prime contractor</t>
  </si>
  <si>
    <t>Subcontractor / vendor</t>
  </si>
  <si>
    <t>Type</t>
  </si>
  <si>
    <t>Date received</t>
  </si>
  <si>
    <t>Site work sub</t>
  </si>
  <si>
    <t>Conditional</t>
  </si>
  <si>
    <t>2027-01-10</t>
  </si>
  <si>
    <t>Foundation sub</t>
  </si>
  <si>
    <t>MEP contractor</t>
  </si>
  <si>
    <t>Draw 3 period</t>
  </si>
  <si>
    <t>Interior finishes sub</t>
  </si>
  <si>
    <t>No work this draw</t>
  </si>
  <si>
    <t>Site improvements sub</t>
  </si>
  <si>
    <t>Unconditional</t>
  </si>
  <si>
    <t>Draw 2 final</t>
  </si>
  <si>
    <t>Inspection Tracker</t>
  </si>
  <si>
    <t>Log each lender consultant inspection. Independent % complete must reconcile with SOV before funding.</t>
  </si>
  <si>
    <t>Date</t>
  </si>
  <si>
    <t>Inspector</t>
  </si>
  <si>
    <t>Findings</t>
  </si>
  <si>
    <t>Issues noted</t>
  </si>
  <si>
    <t>Resolution</t>
  </si>
  <si>
    <t>Approval status</t>
  </si>
  <si>
    <t>2027-01-12</t>
  </si>
  <si>
    <t>Lender Consultant Y</t>
  </si>
  <si>
    <t>Site work 90% complete; structure 30% per plans; MEP rough-in started.</t>
  </si>
  <si>
    <t>Stored materials documentation incomplete for MEP</t>
  </si>
  <si>
    <t>Sponsor to provide bill of sale + bonded location cert</t>
  </si>
  <si>
    <t>Conditional approval</t>
  </si>
  <si>
    <t>2026-10-20</t>
  </si>
  <si>
    <t>Foundation 100%; site work 80%.</t>
  </si>
  <si>
    <t>None</t>
  </si>
  <si>
    <t>N/A</t>
  </si>
  <si>
    <t>Draw Funding Memo</t>
  </si>
  <si>
    <t>Single-page lender approval memo.</t>
  </si>
  <si>
    <t>DRAW IDENTIFICATION</t>
  </si>
  <si>
    <t>PAYMENT</t>
  </si>
  <si>
    <t>Draw requested</t>
  </si>
  <si>
    <t>Items held back (separate)</t>
  </si>
  <si>
    <t>Recommended funding</t>
  </si>
  <si>
    <t>BUDGET STATUS</t>
  </si>
  <si>
    <t>Revised contract</t>
  </si>
  <si>
    <t>Months ahead/behind schedule</t>
  </si>
  <si>
    <t>+0</t>
  </si>
  <si>
    <t>RECOMMENDATION</t>
  </si>
  <si>
    <t>Fund with holdback</t>
  </si>
  <si>
    <t>Hold reason</t>
  </si>
  <si>
    <t>Stored materials documentation pending</t>
  </si>
</sst>
</file>

<file path=xl/styles.xml><?xml version="1.0" encoding="utf-8"?>
<styleSheet xmlns="http://schemas.openxmlformats.org/spreadsheetml/2006/main">
  <numFmts count="2">
    <numFmt numFmtId="164" formatCode="_($* #,##0_);_($* (#,##0);_($* &quot;-&quot;_);_(@_)"/>
    <numFmt numFmtId="165" formatCode="0.0%"/>
  </numFmts>
  <fonts count="10">
    <font>
      <sz val="11"/>
      <color theme="1"/>
      <name val="Calibri"/>
      <family val="2"/>
      <scheme val="minor"/>
    </font>
    <font>
      <b/>
      <sz val="16"/>
      <color rgb="FF0B1A33"/>
      <name val="Cambria"/>
      <family val="2"/>
    </font>
    <font>
      <i/>
      <sz val="11"/>
      <color rgb="FF3D4757"/>
      <name val="Cambria"/>
      <family val="2"/>
    </font>
    <font>
      <sz val="9"/>
      <color theme="1"/>
      <name val="Calibri"/>
      <family val="2"/>
      <scheme val="minor"/>
    </font>
    <font>
      <b/>
      <sz val="11"/>
      <color rgb="FFFAF6EE"/>
      <name val="Calibri"/>
      <family val="2"/>
      <scheme val="minor"/>
    </font>
    <font>
      <b/>
      <sz val="10"/>
      <color rgb="FF0B1A33"/>
      <name val="Calibri"/>
      <family val="2"/>
      <scheme val="minor"/>
    </font>
    <font>
      <sz val="9"/>
      <color rgb="FF1F4E79"/>
      <name val="Calibri"/>
      <family val="2"/>
      <scheme val="minor"/>
    </font>
    <font>
      <b/>
      <sz val="11"/>
      <color rgb="FFB89A5B"/>
      <name val="Calibri"/>
      <family val="2"/>
      <scheme val="minor"/>
    </font>
    <font>
      <sz val="9"/>
      <color rgb="FF16192A"/>
      <name val="Calibri"/>
      <family val="2"/>
      <scheme val="minor"/>
    </font>
    <font>
      <b/>
      <sz val="9"/>
      <color rgb="FFFAF6E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1A3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6E1E2F"/>
        <bgColor indexed="64"/>
      </patternFill>
    </fill>
  </fills>
  <borders count="2">
    <border>
      <left/>
      <right/>
      <top/>
      <bottom/>
      <diagonal/>
    </border>
    <border>
      <left style="thin">
        <color rgb="FFD8D2C4"/>
      </left>
      <right style="thin">
        <color rgb="FFD8D2C4"/>
      </right>
      <top style="thin">
        <color rgb="FFD8D2C4"/>
      </top>
      <bottom style="thin">
        <color rgb="FFD8D2C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2" borderId="0" xfId="0" applyFont="1" applyFill="1" applyAlignment="1">
      <alignment horizontal="left" indent="1"/>
    </xf>
    <xf numFmtId="0" fontId="5" fillId="0" borderId="1" xfId="0" applyFont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baseline="0">
                <a:solidFill>
                  <a:srgbClr val="0B1A33"/>
                </a:solidFill>
                <a:latin typeface="Calibri"/>
              </a:defRPr>
            </a:pPr>
            <a:r>
              <a:rPr lang="en-US" sz="1100" b="1" baseline="0">
                <a:solidFill>
                  <a:srgbClr val="0B1A33"/>
                </a:solidFill>
                <a:latin typeface="Calibri"/>
              </a:rPr>
              <a:t>Schedule of Values - Completion by Line Item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% Complete</c:v>
          </c:tx>
          <c:spPr>
            <a:solidFill>
              <a:srgbClr val="0B1A33"/>
            </a:solidFill>
            <a:ln>
              <a:solidFill>
                <a:srgbClr val="B89A5B"/>
              </a:solidFill>
            </a:ln>
          </c:spPr>
          <c:cat>
            <c:strRef>
              <c:f>SOV!$B$6:$B$11</c:f>
              <c:strCache>
                <c:ptCount val="6"/>
                <c:pt idx="0">
                  <c:v>Site work</c:v>
                </c:pt>
                <c:pt idx="1">
                  <c:v>Foundation</c:v>
                </c:pt>
                <c:pt idx="2">
                  <c:v>Structure / shell</c:v>
                </c:pt>
                <c:pt idx="3">
                  <c:v>MEP</c:v>
                </c:pt>
                <c:pt idx="4">
                  <c:v>Interior finishes</c:v>
                </c:pt>
                <c:pt idx="5">
                  <c:v>Site improvements</c:v>
                </c:pt>
              </c:strCache>
            </c:strRef>
          </c:cat>
          <c:val>
            <c:numRef>
              <c:f>SOV!$J$6:$J$11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3D4757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3D4757"/>
                    </a:solidFill>
                    <a:latin typeface="Calibri"/>
                  </a:rPr>
                  <a:t>SOV Line Item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800" baseline="0">
                <a:latin typeface="Calibri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 sz="900" baseline="0">
                    <a:solidFill>
                      <a:srgbClr val="3D4757"/>
                    </a:solidFill>
                    <a:latin typeface="Calibri"/>
                  </a:defRPr>
                </a:pPr>
                <a:r>
                  <a:rPr lang="en-US" sz="900" baseline="0">
                    <a:solidFill>
                      <a:srgbClr val="3D4757"/>
                    </a:solidFill>
                    <a:latin typeface="Calibri"/>
                  </a:rPr>
                  <a:t>% Complete</a:t>
                </a:r>
              </a:p>
            </c:rich>
          </c:tx>
          <c:layout/>
        </c:title>
        <c:numFmt formatCode="0%" sourceLinked="0"/>
        <c:tickLblPos val="nextTo"/>
        <c:crossAx val="50010001"/>
        <c:crosses val="autoZero"/>
        <c:crossBetween val="between"/>
      </c:valAx>
      <c:spPr>
        <a:solidFill>
          <a:srgbClr val="FAF6EE"/>
        </a:solidFill>
      </c:spPr>
    </c:plotArea>
    <c:plotVisOnly val="1"/>
  </c:chart>
  <c:spPr>
    <a:solidFill>
      <a:srgbClr val="FAF6EE"/>
    </a:solidFill>
    <a:ln>
      <a:solidFill>
        <a:srgbClr val="D8D2C4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962025</xdr:colOff>
      <xdr:row>27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B1A33"/>
  </sheetPr>
  <dimension ref="B2:B15"/>
  <sheetViews>
    <sheetView showGridLines="0" tabSelected="1" workbookViewId="0"/>
  </sheetViews>
  <sheetFormatPr defaultRowHeight="15"/>
  <cols>
    <col min="1" max="1" width="2.7109375" customWidth="1"/>
    <col min="2" max="2" width="90.7109375" customWidth="1"/>
  </cols>
  <sheetData>
    <row r="2" spans="2:2">
      <c r="B2" s="1" t="s">
        <v>0</v>
      </c>
    </row>
    <row r="3" spans="2:2">
      <c r="B3" s="2" t="s">
        <v>1</v>
      </c>
    </row>
    <row r="6" spans="2:2">
      <c r="B6" s="3" t="s">
        <v>2</v>
      </c>
    </row>
    <row r="7" spans="2:2">
      <c r="B7" s="3" t="s">
        <v>3</v>
      </c>
    </row>
    <row r="8" spans="2:2">
      <c r="B8" s="3" t="s">
        <v>4</v>
      </c>
    </row>
    <row r="9" spans="2:2">
      <c r="B9" s="3" t="s">
        <v>5</v>
      </c>
    </row>
    <row r="10" spans="2:2">
      <c r="B10" s="3" t="s">
        <v>6</v>
      </c>
    </row>
    <row r="11" spans="2:2">
      <c r="B11" s="3" t="s">
        <v>7</v>
      </c>
    </row>
    <row r="12" spans="2:2">
      <c r="B12" s="3" t="s">
        <v>8</v>
      </c>
    </row>
    <row r="13" spans="2:2">
      <c r="B13" s="3" t="s">
        <v>9</v>
      </c>
    </row>
    <row r="14" spans="2:2">
      <c r="B14" s="3" t="s">
        <v>10</v>
      </c>
    </row>
    <row r="15" spans="2:2">
      <c r="B15" s="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B89A5B"/>
  </sheetPr>
  <dimension ref="B2:C22"/>
  <sheetViews>
    <sheetView showGridLines="0" workbookViewId="0"/>
  </sheetViews>
  <sheetFormatPr defaultRowHeight="15"/>
  <cols>
    <col min="1" max="1" width="2.7109375" customWidth="1"/>
    <col min="2" max="2" width="30.7109375" customWidth="1"/>
    <col min="3" max="3" width="18.7109375" customWidth="1"/>
  </cols>
  <sheetData>
    <row r="2" spans="2:3">
      <c r="B2" s="1" t="s">
        <v>12</v>
      </c>
      <c r="C2" s="1"/>
    </row>
    <row r="3" spans="2:3">
      <c r="B3" s="2" t="s">
        <v>13</v>
      </c>
      <c r="C3" s="2"/>
    </row>
    <row r="5" spans="2:3">
      <c r="B5" s="4" t="s">
        <v>14</v>
      </c>
      <c r="C5" s="4"/>
    </row>
    <row r="7" spans="2:3">
      <c r="B7" s="5" t="s">
        <v>15</v>
      </c>
      <c r="C7" s="6" t="s">
        <v>16</v>
      </c>
    </row>
    <row r="8" spans="2:3">
      <c r="B8" s="5" t="s">
        <v>17</v>
      </c>
      <c r="C8" s="6" t="s">
        <v>18</v>
      </c>
    </row>
    <row r="9" spans="2:3">
      <c r="B9" s="5" t="s">
        <v>19</v>
      </c>
      <c r="C9" s="6" t="s">
        <v>20</v>
      </c>
    </row>
    <row r="10" spans="2:3">
      <c r="B10" s="5" t="s">
        <v>21</v>
      </c>
      <c r="C10" s="6">
        <v>3</v>
      </c>
    </row>
    <row r="11" spans="2:3">
      <c r="B11" s="5" t="s">
        <v>22</v>
      </c>
      <c r="C11" s="6" t="s">
        <v>23</v>
      </c>
    </row>
    <row r="12" spans="2:3">
      <c r="B12" s="5" t="s">
        <v>24</v>
      </c>
      <c r="C12" s="7">
        <v>42000000</v>
      </c>
    </row>
    <row r="13" spans="2:3">
      <c r="B13" s="5" t="s">
        <v>25</v>
      </c>
      <c r="C13" s="7">
        <v>85000</v>
      </c>
    </row>
    <row r="14" spans="2:3">
      <c r="B14" s="5" t="s">
        <v>26</v>
      </c>
      <c r="C14" s="7">
        <v>42085000</v>
      </c>
    </row>
    <row r="15" spans="2:3">
      <c r="B15" s="5" t="s">
        <v>27</v>
      </c>
      <c r="C15" s="7">
        <v>11500000</v>
      </c>
    </row>
    <row r="16" spans="2:3">
      <c r="B16" s="5" t="s">
        <v>28</v>
      </c>
      <c r="C16" s="7">
        <v>480000</v>
      </c>
    </row>
    <row r="17" spans="2:3">
      <c r="B17" s="5" t="s">
        <v>29</v>
      </c>
      <c r="C17" s="7">
        <v>1198000</v>
      </c>
    </row>
    <row r="18" spans="2:3">
      <c r="B18" s="5" t="s">
        <v>30</v>
      </c>
      <c r="C18" s="7">
        <v>6500000</v>
      </c>
    </row>
    <row r="19" spans="2:3">
      <c r="B19" s="4" t="s">
        <v>31</v>
      </c>
      <c r="C19" s="4"/>
    </row>
    <row r="20" spans="2:3">
      <c r="B20" s="5" t="s">
        <v>32</v>
      </c>
      <c r="C20" s="8">
        <f>d_work_to_date + d_stored_materials - d_retainage - d_previous_payments</f>
        <v>0</v>
      </c>
    </row>
    <row r="21" spans="2:3">
      <c r="B21" s="5" t="s">
        <v>33</v>
      </c>
      <c r="C21" s="9">
        <f>d_revised_contract - d_work_to_date - d_stored_materials</f>
        <v>0</v>
      </c>
    </row>
    <row r="22" spans="2:3">
      <c r="B22" s="5" t="s">
        <v>34</v>
      </c>
      <c r="C22" s="10">
        <f>(d_work_to_date+d_stored_materials)/d_revised_contract</f>
        <v>0</v>
      </c>
    </row>
  </sheetData>
  <mergeCells count="4">
    <mergeCell ref="B2:C2"/>
    <mergeCell ref="B3:C3"/>
    <mergeCell ref="B5:C5"/>
    <mergeCell ref="B19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B89A5B"/>
  </sheetPr>
  <dimension ref="B2:K12"/>
  <sheetViews>
    <sheetView showGridLines="0" workbookViewId="0"/>
  </sheetViews>
  <sheetFormatPr defaultRowHeight="15"/>
  <cols>
    <col min="1" max="1" width="2.7109375" customWidth="1"/>
    <col min="2" max="2" width="24.7109375" customWidth="1"/>
    <col min="3" max="11" width="14.7109375" customWidth="1"/>
  </cols>
  <sheetData>
    <row r="2" spans="2:11">
      <c r="B2" s="1" t="s">
        <v>35</v>
      </c>
      <c r="C2" s="1"/>
      <c r="D2" s="1"/>
      <c r="E2" s="1"/>
      <c r="F2" s="1"/>
      <c r="G2" s="1"/>
      <c r="H2" s="1"/>
      <c r="I2" s="1"/>
      <c r="J2" s="1"/>
      <c r="K2" s="1"/>
    </row>
    <row r="3" spans="2:11"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</row>
    <row r="5" spans="2:11"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11" t="s">
        <v>44</v>
      </c>
      <c r="J5" s="11" t="s">
        <v>45</v>
      </c>
      <c r="K5" s="11" t="s">
        <v>46</v>
      </c>
    </row>
    <row r="6" spans="2:11">
      <c r="B6" s="5" t="s">
        <v>47</v>
      </c>
      <c r="C6" s="7">
        <v>8500000</v>
      </c>
      <c r="D6" s="7">
        <v>0</v>
      </c>
      <c r="E6" s="9">
        <f>C6+D6</f>
        <v>0</v>
      </c>
      <c r="F6" s="7">
        <v>6800000</v>
      </c>
      <c r="G6" s="7">
        <v>750000</v>
      </c>
      <c r="H6" s="7">
        <v>0</v>
      </c>
      <c r="I6" s="9">
        <f>F6+G6+H6</f>
        <v>0</v>
      </c>
      <c r="J6" s="10">
        <f>IFERROR(I6/E6,0)</f>
        <v>0</v>
      </c>
      <c r="K6" s="9">
        <f>(F6+G6+H6)*0.1</f>
        <v>0</v>
      </c>
    </row>
    <row r="7" spans="2:11">
      <c r="B7" s="5" t="s">
        <v>48</v>
      </c>
      <c r="C7" s="7">
        <v>4200000</v>
      </c>
      <c r="D7" s="7">
        <v>0</v>
      </c>
      <c r="E7" s="9">
        <f>C7+D7</f>
        <v>0</v>
      </c>
      <c r="F7" s="7">
        <v>4200000</v>
      </c>
      <c r="G7" s="7">
        <v>0</v>
      </c>
      <c r="H7" s="7">
        <v>0</v>
      </c>
      <c r="I7" s="9">
        <f>F7+G7+H7</f>
        <v>0</v>
      </c>
      <c r="J7" s="10">
        <f>IFERROR(I7/E7,0)</f>
        <v>0</v>
      </c>
      <c r="K7" s="9">
        <f>(F7+G7+H7)*0.05</f>
        <v>0</v>
      </c>
    </row>
    <row r="8" spans="2:11">
      <c r="B8" s="5" t="s">
        <v>49</v>
      </c>
      <c r="C8" s="7">
        <v>12500000</v>
      </c>
      <c r="D8" s="7">
        <v>0</v>
      </c>
      <c r="E8" s="9">
        <f>C8+D8</f>
        <v>0</v>
      </c>
      <c r="F8" s="7">
        <v>3750000</v>
      </c>
      <c r="G8" s="7">
        <v>3125000</v>
      </c>
      <c r="H8" s="7">
        <v>0</v>
      </c>
      <c r="I8" s="9">
        <f>F8+G8+H8</f>
        <v>0</v>
      </c>
      <c r="J8" s="10">
        <f>IFERROR(I8/E8,0)</f>
        <v>0</v>
      </c>
      <c r="K8" s="9">
        <f>(F8+G8+H8)*0.1</f>
        <v>0</v>
      </c>
    </row>
    <row r="9" spans="2:11">
      <c r="B9" s="5" t="s">
        <v>50</v>
      </c>
      <c r="C9" s="7">
        <v>8100000</v>
      </c>
      <c r="D9" s="7">
        <v>25000</v>
      </c>
      <c r="E9" s="9">
        <f>C9+D9</f>
        <v>0</v>
      </c>
      <c r="F9" s="7">
        <v>810000</v>
      </c>
      <c r="G9" s="7">
        <v>2025000</v>
      </c>
      <c r="H9" s="7">
        <v>120000</v>
      </c>
      <c r="I9" s="9">
        <f>F9+G9+H9</f>
        <v>0</v>
      </c>
      <c r="J9" s="10">
        <f>IFERROR(I9/E9,0)</f>
        <v>0</v>
      </c>
      <c r="K9" s="9">
        <f>(F9+G9+H9)*0.1</f>
        <v>0</v>
      </c>
    </row>
    <row r="10" spans="2:11">
      <c r="B10" s="5" t="s">
        <v>51</v>
      </c>
      <c r="C10" s="7">
        <v>6700000</v>
      </c>
      <c r="D10" s="7">
        <v>60000</v>
      </c>
      <c r="E10" s="9">
        <f>C10+D10</f>
        <v>0</v>
      </c>
      <c r="F10" s="7">
        <v>0</v>
      </c>
      <c r="G10" s="7">
        <v>0</v>
      </c>
      <c r="H10" s="7">
        <v>300000</v>
      </c>
      <c r="I10" s="9">
        <f>F10+G10+H10</f>
        <v>0</v>
      </c>
      <c r="J10" s="10">
        <f>IFERROR(I10/E10,0)</f>
        <v>0</v>
      </c>
      <c r="K10" s="9">
        <f>(F10+G10+H10)*0.1</f>
        <v>0</v>
      </c>
    </row>
    <row r="11" spans="2:11">
      <c r="B11" s="5" t="s">
        <v>52</v>
      </c>
      <c r="C11" s="7">
        <v>2000000</v>
      </c>
      <c r="D11" s="7">
        <v>0</v>
      </c>
      <c r="E11" s="9">
        <f>C11+D11</f>
        <v>0</v>
      </c>
      <c r="F11" s="7">
        <v>400000</v>
      </c>
      <c r="G11" s="7">
        <v>600000</v>
      </c>
      <c r="H11" s="7">
        <v>60000</v>
      </c>
      <c r="I11" s="9">
        <f>F11+G11+H11</f>
        <v>0</v>
      </c>
      <c r="J11" s="10">
        <f>IFERROR(I11/E11,0)</f>
        <v>0</v>
      </c>
      <c r="K11" s="9">
        <f>(F11+G11+H11)*0.1</f>
        <v>0</v>
      </c>
    </row>
    <row r="12" spans="2:11">
      <c r="B12" s="5" t="s">
        <v>53</v>
      </c>
      <c r="C12" s="8">
        <f>SUM(C6:C11)</f>
        <v>0</v>
      </c>
      <c r="D12" s="8">
        <f>SUM(D6:D11)</f>
        <v>0</v>
      </c>
      <c r="E12" s="8">
        <f>SUM(E6:E11)</f>
        <v>0</v>
      </c>
      <c r="F12" s="8">
        <f>SUM(F6:F11)</f>
        <v>0</v>
      </c>
      <c r="G12" s="8">
        <f>SUM(G6:G11)</f>
        <v>0</v>
      </c>
      <c r="H12" s="8">
        <f>SUM(H6:H11)</f>
        <v>0</v>
      </c>
      <c r="I12" s="8">
        <f>SUM(I6:I11)</f>
        <v>0</v>
      </c>
      <c r="K12" s="8">
        <f>SUM(K6:K11)</f>
        <v>0</v>
      </c>
    </row>
  </sheetData>
  <mergeCells count="2">
    <mergeCell ref="B2:K2"/>
    <mergeCell ref="B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B89A5B"/>
  </sheetPr>
  <dimension ref="B2:I7"/>
  <sheetViews>
    <sheetView showGridLines="0" workbookViewId="0"/>
  </sheetViews>
  <sheetFormatPr defaultRowHeight="15"/>
  <cols>
    <col min="1" max="1" width="2.7109375" customWidth="1"/>
    <col min="2" max="2" width="8.7109375" customWidth="1"/>
    <col min="3" max="3" width="32.7109375" customWidth="1"/>
    <col min="4" max="4" width="16.7109375" customWidth="1"/>
    <col min="5" max="6" width="14.7109375" customWidth="1"/>
    <col min="7" max="8" width="12.7109375" customWidth="1"/>
    <col min="9" max="9" width="24.7109375" customWidth="1"/>
  </cols>
  <sheetData>
    <row r="2" spans="2:9">
      <c r="B2" s="1" t="s">
        <v>54</v>
      </c>
      <c r="C2" s="1"/>
      <c r="D2" s="1"/>
      <c r="E2" s="1"/>
      <c r="F2" s="1"/>
      <c r="G2" s="1"/>
      <c r="H2" s="1"/>
      <c r="I2" s="1"/>
    </row>
    <row r="5" spans="2:9">
      <c r="B5" s="11" t="s">
        <v>55</v>
      </c>
      <c r="C5" s="11" t="s">
        <v>56</v>
      </c>
      <c r="D5" s="11" t="s">
        <v>57</v>
      </c>
      <c r="E5" s="11" t="s">
        <v>58</v>
      </c>
      <c r="F5" s="11" t="s">
        <v>59</v>
      </c>
      <c r="G5" s="11" t="s">
        <v>60</v>
      </c>
      <c r="H5" s="11" t="s">
        <v>61</v>
      </c>
      <c r="I5" s="11" t="s">
        <v>62</v>
      </c>
    </row>
    <row r="6" spans="2:9">
      <c r="B6" s="6">
        <v>1</v>
      </c>
      <c r="C6" s="6" t="s">
        <v>63</v>
      </c>
      <c r="D6" s="7">
        <v>25000</v>
      </c>
      <c r="E6" s="6" t="s">
        <v>64</v>
      </c>
      <c r="F6" s="6" t="s">
        <v>65</v>
      </c>
      <c r="G6" s="6" t="s">
        <v>66</v>
      </c>
      <c r="H6" s="6" t="s">
        <v>67</v>
      </c>
      <c r="I6" s="6" t="s">
        <v>68</v>
      </c>
    </row>
    <row r="7" spans="2:9">
      <c r="B7" s="6">
        <v>2</v>
      </c>
      <c r="C7" s="6" t="s">
        <v>69</v>
      </c>
      <c r="D7" s="7">
        <v>60000</v>
      </c>
      <c r="E7" s="6" t="s">
        <v>64</v>
      </c>
      <c r="F7" s="6" t="s">
        <v>70</v>
      </c>
      <c r="G7" s="6" t="s">
        <v>71</v>
      </c>
      <c r="H7" s="6" t="s">
        <v>72</v>
      </c>
      <c r="I7" s="6" t="s">
        <v>73</v>
      </c>
    </row>
  </sheetData>
  <mergeCells count="1">
    <mergeCell ref="B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89A5B"/>
  </sheetPr>
  <dimension ref="B2:H15"/>
  <sheetViews>
    <sheetView showGridLines="0" workbookViewId="0"/>
  </sheetViews>
  <sheetFormatPr defaultRowHeight="15"/>
  <cols>
    <col min="1" max="1" width="2.7109375" customWidth="1"/>
    <col min="2" max="2" width="10.7109375" customWidth="1"/>
    <col min="3" max="4" width="28.7109375" customWidth="1"/>
    <col min="5" max="5" width="16.7109375" customWidth="1"/>
    <col min="6" max="6" width="18.7109375" customWidth="1"/>
    <col min="7" max="7" width="16.7109375" customWidth="1"/>
    <col min="8" max="8" width="28.7109375" customWidth="1"/>
  </cols>
  <sheetData>
    <row r="2" spans="2:8">
      <c r="B2" s="1" t="s">
        <v>74</v>
      </c>
      <c r="C2" s="1"/>
      <c r="D2" s="1"/>
      <c r="E2" s="1"/>
      <c r="F2" s="1"/>
      <c r="G2" s="1"/>
      <c r="H2" s="1"/>
    </row>
    <row r="3" spans="2:8">
      <c r="B3" s="2" t="s">
        <v>75</v>
      </c>
      <c r="C3" s="2"/>
      <c r="D3" s="2"/>
      <c r="E3" s="2"/>
      <c r="F3" s="2"/>
      <c r="G3" s="2"/>
      <c r="H3" s="2"/>
    </row>
    <row r="5" spans="2:8">
      <c r="B5" s="11" t="s">
        <v>76</v>
      </c>
      <c r="C5" s="11" t="s">
        <v>77</v>
      </c>
      <c r="D5" s="11" t="s">
        <v>78</v>
      </c>
      <c r="E5" s="11" t="s">
        <v>57</v>
      </c>
      <c r="F5" s="11" t="s">
        <v>79</v>
      </c>
      <c r="G5" s="11" t="s">
        <v>80</v>
      </c>
      <c r="H5" s="11" t="s">
        <v>62</v>
      </c>
    </row>
    <row r="6" spans="2:8">
      <c r="B6" s="6">
        <v>3</v>
      </c>
      <c r="C6" s="6" t="s">
        <v>20</v>
      </c>
      <c r="D6" s="6" t="s">
        <v>81</v>
      </c>
      <c r="E6" s="7">
        <v>750000</v>
      </c>
      <c r="F6" s="6" t="s">
        <v>82</v>
      </c>
      <c r="G6" s="6" t="s">
        <v>83</v>
      </c>
      <c r="H6" s="6"/>
    </row>
    <row r="7" spans="2:8">
      <c r="B7" s="6">
        <v>3</v>
      </c>
      <c r="C7" s="6" t="s">
        <v>20</v>
      </c>
      <c r="D7" s="6" t="s">
        <v>84</v>
      </c>
      <c r="E7" s="7"/>
      <c r="F7" s="6" t="s">
        <v>82</v>
      </c>
      <c r="G7" s="6" t="s">
        <v>83</v>
      </c>
      <c r="H7" s="6"/>
    </row>
    <row r="8" spans="2:8">
      <c r="B8" s="6">
        <v>3</v>
      </c>
      <c r="C8" s="6" t="s">
        <v>20</v>
      </c>
      <c r="D8" s="6" t="s">
        <v>85</v>
      </c>
      <c r="E8" s="7">
        <v>2025000</v>
      </c>
      <c r="F8" s="6" t="s">
        <v>82</v>
      </c>
      <c r="G8" s="6" t="s">
        <v>83</v>
      </c>
      <c r="H8" s="6" t="s">
        <v>86</v>
      </c>
    </row>
    <row r="9" spans="2:8">
      <c r="B9" s="6">
        <v>3</v>
      </c>
      <c r="C9" s="6" t="s">
        <v>20</v>
      </c>
      <c r="D9" s="6" t="s">
        <v>87</v>
      </c>
      <c r="E9" s="7"/>
      <c r="F9" s="6" t="s">
        <v>82</v>
      </c>
      <c r="G9" s="6"/>
      <c r="H9" s="6" t="s">
        <v>88</v>
      </c>
    </row>
    <row r="10" spans="2:8">
      <c r="B10" s="6">
        <v>3</v>
      </c>
      <c r="C10" s="6" t="s">
        <v>20</v>
      </c>
      <c r="D10" s="6" t="s">
        <v>89</v>
      </c>
      <c r="E10" s="7">
        <v>600000</v>
      </c>
      <c r="F10" s="6" t="s">
        <v>82</v>
      </c>
      <c r="G10" s="6" t="s">
        <v>83</v>
      </c>
      <c r="H10" s="6"/>
    </row>
    <row r="11" spans="2:8">
      <c r="B11" s="6">
        <v>2</v>
      </c>
      <c r="C11" s="6" t="s">
        <v>20</v>
      </c>
      <c r="D11" s="6" t="s">
        <v>81</v>
      </c>
      <c r="E11" s="7">
        <v>6800000</v>
      </c>
      <c r="F11" s="6" t="s">
        <v>90</v>
      </c>
      <c r="G11" s="6" t="s">
        <v>83</v>
      </c>
      <c r="H11" s="6" t="s">
        <v>91</v>
      </c>
    </row>
    <row r="12" spans="2:8">
      <c r="B12" s="6">
        <v>2</v>
      </c>
      <c r="C12" s="6" t="s">
        <v>20</v>
      </c>
      <c r="D12" s="6" t="s">
        <v>84</v>
      </c>
      <c r="E12" s="7">
        <v>4200000</v>
      </c>
      <c r="F12" s="6" t="s">
        <v>90</v>
      </c>
      <c r="G12" s="6" t="s">
        <v>83</v>
      </c>
      <c r="H12" s="6" t="s">
        <v>91</v>
      </c>
    </row>
    <row r="13" spans="2:8">
      <c r="B13" s="6"/>
      <c r="C13" s="6"/>
      <c r="D13" s="6"/>
      <c r="E13" s="7"/>
      <c r="F13" s="6"/>
      <c r="G13" s="6"/>
      <c r="H13" s="6"/>
    </row>
    <row r="14" spans="2:8">
      <c r="B14" s="6"/>
      <c r="C14" s="6"/>
      <c r="D14" s="6"/>
      <c r="E14" s="7"/>
      <c r="F14" s="6"/>
      <c r="G14" s="6"/>
      <c r="H14" s="6"/>
    </row>
    <row r="15" spans="2:8">
      <c r="B15" s="6"/>
      <c r="C15" s="6"/>
      <c r="D15" s="6"/>
      <c r="E15" s="7"/>
      <c r="F15" s="6"/>
      <c r="G15" s="6"/>
      <c r="H15" s="6"/>
    </row>
  </sheetData>
  <mergeCells count="2">
    <mergeCell ref="B2:H2"/>
    <mergeCell ref="B3:H3"/>
  </mergeCells>
  <dataValidations count="10">
    <dataValidation type="list" allowBlank="1" showInputMessage="1" showErrorMessage="1" promptTitle="Waiver type" prompt="Select Conditional or Unconditional" sqref="F6">
      <formula1>"Conditional,Unconditional"</formula1>
    </dataValidation>
    <dataValidation type="list" allowBlank="1" showInputMessage="1" showErrorMessage="1" promptTitle="Waiver type" prompt="Select Conditional or Unconditional" sqref="F7">
      <formula1>"Conditional,Unconditional"</formula1>
    </dataValidation>
    <dataValidation type="list" allowBlank="1" showInputMessage="1" showErrorMessage="1" promptTitle="Waiver type" prompt="Select Conditional or Unconditional" sqref="F8">
      <formula1>"Conditional,Unconditional"</formula1>
    </dataValidation>
    <dataValidation type="list" allowBlank="1" showInputMessage="1" showErrorMessage="1" promptTitle="Waiver type" prompt="Select Conditional or Unconditional" sqref="F9">
      <formula1>"Conditional,Unconditional"</formula1>
    </dataValidation>
    <dataValidation type="list" allowBlank="1" showInputMessage="1" showErrorMessage="1" promptTitle="Waiver type" prompt="Select Conditional or Unconditional" sqref="F10">
      <formula1>"Conditional,Unconditional"</formula1>
    </dataValidation>
    <dataValidation type="list" allowBlank="1" showInputMessage="1" showErrorMessage="1" promptTitle="Waiver type" prompt="Select Conditional or Unconditional" sqref="F11">
      <formula1>"Conditional,Unconditional"</formula1>
    </dataValidation>
    <dataValidation type="list" allowBlank="1" showInputMessage="1" showErrorMessage="1" promptTitle="Waiver type" prompt="Select Conditional or Unconditional" sqref="F12">
      <formula1>"Conditional,Unconditional"</formula1>
    </dataValidation>
    <dataValidation type="list" allowBlank="1" showInputMessage="1" showErrorMessage="1" promptTitle="Waiver type" prompt="Select Conditional or Unconditional" sqref="F13">
      <formula1>"Conditional,Unconditional"</formula1>
    </dataValidation>
    <dataValidation type="list" allowBlank="1" showInputMessage="1" showErrorMessage="1" promptTitle="Waiver type" prompt="Select Conditional or Unconditional" sqref="F14">
      <formula1>"Conditional,Unconditional"</formula1>
    </dataValidation>
    <dataValidation type="list" allowBlank="1" showInputMessage="1" showErrorMessage="1" promptTitle="Waiver type" prompt="Select Conditional or Unconditional" sqref="F15">
      <formula1>"Conditional,Unconditional"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89A5B"/>
  </sheetPr>
  <dimension ref="B2:G15"/>
  <sheetViews>
    <sheetView showGridLines="0" workbookViewId="0"/>
  </sheetViews>
  <sheetFormatPr defaultRowHeight="15"/>
  <cols>
    <col min="1" max="1" width="2.7109375" customWidth="1"/>
    <col min="2" max="2" width="14.7109375" customWidth="1"/>
    <col min="3" max="3" width="24.7109375" customWidth="1"/>
    <col min="4" max="4" width="36.7109375" customWidth="1"/>
    <col min="5" max="6" width="28.7109375" customWidth="1"/>
    <col min="7" max="7" width="18.7109375" customWidth="1"/>
  </cols>
  <sheetData>
    <row r="2" spans="2:7">
      <c r="B2" s="1" t="s">
        <v>92</v>
      </c>
      <c r="C2" s="1"/>
      <c r="D2" s="1"/>
      <c r="E2" s="1"/>
      <c r="F2" s="1"/>
      <c r="G2" s="1"/>
    </row>
    <row r="3" spans="2:7">
      <c r="B3" s="2" t="s">
        <v>93</v>
      </c>
      <c r="C3" s="2"/>
      <c r="D3" s="2"/>
      <c r="E3" s="2"/>
      <c r="F3" s="2"/>
      <c r="G3" s="2"/>
    </row>
    <row r="5" spans="2:7">
      <c r="B5" s="11" t="s">
        <v>94</v>
      </c>
      <c r="C5" s="11" t="s">
        <v>95</v>
      </c>
      <c r="D5" s="11" t="s">
        <v>96</v>
      </c>
      <c r="E5" s="11" t="s">
        <v>97</v>
      </c>
      <c r="F5" s="11" t="s">
        <v>98</v>
      </c>
      <c r="G5" s="11" t="s">
        <v>99</v>
      </c>
    </row>
    <row r="6" spans="2:7" ht="36" customHeight="1">
      <c r="B6" s="6" t="s">
        <v>100</v>
      </c>
      <c r="C6" s="6" t="s">
        <v>101</v>
      </c>
      <c r="D6" s="6" t="s">
        <v>102</v>
      </c>
      <c r="E6" s="6" t="s">
        <v>103</v>
      </c>
      <c r="F6" s="6" t="s">
        <v>104</v>
      </c>
      <c r="G6" s="6" t="s">
        <v>105</v>
      </c>
    </row>
    <row r="7" spans="2:7" ht="36" customHeight="1">
      <c r="B7" s="6" t="s">
        <v>106</v>
      </c>
      <c r="C7" s="6" t="s">
        <v>101</v>
      </c>
      <c r="D7" s="6" t="s">
        <v>107</v>
      </c>
      <c r="E7" s="6" t="s">
        <v>108</v>
      </c>
      <c r="F7" s="6" t="s">
        <v>109</v>
      </c>
      <c r="G7" s="6" t="s">
        <v>64</v>
      </c>
    </row>
    <row r="8" spans="2:7" ht="36" customHeight="1">
      <c r="B8" s="6"/>
      <c r="C8" s="6"/>
      <c r="D8" s="6"/>
      <c r="E8" s="6"/>
      <c r="F8" s="6"/>
      <c r="G8" s="6"/>
    </row>
    <row r="9" spans="2:7" ht="36" customHeight="1">
      <c r="B9" s="6"/>
      <c r="C9" s="6"/>
      <c r="D9" s="6"/>
      <c r="E9" s="6"/>
      <c r="F9" s="6"/>
      <c r="G9" s="6"/>
    </row>
    <row r="10" spans="2:7" ht="36" customHeight="1">
      <c r="B10" s="6"/>
      <c r="C10" s="6"/>
      <c r="D10" s="6"/>
      <c r="E10" s="6"/>
      <c r="F10" s="6"/>
      <c r="G10" s="6"/>
    </row>
    <row r="11" spans="2:7" ht="36" customHeight="1">
      <c r="B11" s="6"/>
      <c r="C11" s="6"/>
      <c r="D11" s="6"/>
      <c r="E11" s="6"/>
      <c r="F11" s="6"/>
      <c r="G11" s="6"/>
    </row>
    <row r="12" spans="2:7" ht="36" customHeight="1">
      <c r="B12" s="6"/>
      <c r="C12" s="6"/>
      <c r="D12" s="6"/>
      <c r="E12" s="6"/>
      <c r="F12" s="6"/>
      <c r="G12" s="6"/>
    </row>
    <row r="13" spans="2:7" ht="36" customHeight="1">
      <c r="B13" s="6"/>
      <c r="C13" s="6"/>
      <c r="D13" s="6"/>
      <c r="E13" s="6"/>
      <c r="F13" s="6"/>
      <c r="G13" s="6"/>
    </row>
    <row r="14" spans="2:7" ht="36" customHeight="1">
      <c r="B14" s="6"/>
      <c r="C14" s="6"/>
      <c r="D14" s="6"/>
      <c r="E14" s="6"/>
      <c r="F14" s="6"/>
      <c r="G14" s="6"/>
    </row>
    <row r="15" spans="2:7" ht="36" customHeight="1">
      <c r="B15" s="6"/>
      <c r="C15" s="6"/>
      <c r="D15" s="6"/>
      <c r="E15" s="6"/>
      <c r="F15" s="6"/>
      <c r="G15" s="6"/>
    </row>
  </sheetData>
  <mergeCells count="2">
    <mergeCell ref="B2:G2"/>
    <mergeCell ref="B3:G3"/>
  </mergeCells>
  <dataValidations count="10">
    <dataValidation type="list" allowBlank="1" showInputMessage="1" showErrorMessage="1" promptTitle="Status" prompt="Approval status" sqref="G6">
      <formula1>"Approved,Conditional approval,Hold,Pending review"</formula1>
    </dataValidation>
    <dataValidation type="list" allowBlank="1" showInputMessage="1" showErrorMessage="1" promptTitle="Status" prompt="Approval status" sqref="G7">
      <formula1>"Approved,Conditional approval,Hold,Pending review"</formula1>
    </dataValidation>
    <dataValidation type="list" allowBlank="1" showInputMessage="1" showErrorMessage="1" promptTitle="Status" prompt="Approval status" sqref="G8">
      <formula1>"Approved,Conditional approval,Hold,Pending review"</formula1>
    </dataValidation>
    <dataValidation type="list" allowBlank="1" showInputMessage="1" showErrorMessage="1" promptTitle="Status" prompt="Approval status" sqref="G9">
      <formula1>"Approved,Conditional approval,Hold,Pending review"</formula1>
    </dataValidation>
    <dataValidation type="list" allowBlank="1" showInputMessage="1" showErrorMessage="1" promptTitle="Status" prompt="Approval status" sqref="G10">
      <formula1>"Approved,Conditional approval,Hold,Pending review"</formula1>
    </dataValidation>
    <dataValidation type="list" allowBlank="1" showInputMessage="1" showErrorMessage="1" promptTitle="Status" prompt="Approval status" sqref="G11">
      <formula1>"Approved,Conditional approval,Hold,Pending review"</formula1>
    </dataValidation>
    <dataValidation type="list" allowBlank="1" showInputMessage="1" showErrorMessage="1" promptTitle="Status" prompt="Approval status" sqref="G12">
      <formula1>"Approved,Conditional approval,Hold,Pending review"</formula1>
    </dataValidation>
    <dataValidation type="list" allowBlank="1" showInputMessage="1" showErrorMessage="1" promptTitle="Status" prompt="Approval status" sqref="G13">
      <formula1>"Approved,Conditional approval,Hold,Pending review"</formula1>
    </dataValidation>
    <dataValidation type="list" allowBlank="1" showInputMessage="1" showErrorMessage="1" promptTitle="Status" prompt="Approval status" sqref="G14">
      <formula1>"Approved,Conditional approval,Hold,Pending review"</formula1>
    </dataValidation>
    <dataValidation type="list" allowBlank="1" showInputMessage="1" showErrorMessage="1" promptTitle="Status" prompt="Approval status" sqref="G15">
      <formula1>"Approved,Conditional approval,Hold,Pending review"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B1A33"/>
  </sheetPr>
  <dimension ref="B2:C22"/>
  <sheetViews>
    <sheetView showGridLines="0" workbookViewId="0"/>
  </sheetViews>
  <sheetFormatPr defaultRowHeight="15"/>
  <cols>
    <col min="1" max="1" width="2.7109375" customWidth="1"/>
    <col min="2" max="2" width="32.7109375" customWidth="1"/>
    <col min="3" max="3" width="20.7109375" customWidth="1"/>
  </cols>
  <sheetData>
    <row r="2" spans="2:3">
      <c r="B2" s="1" t="s">
        <v>110</v>
      </c>
      <c r="C2" s="1"/>
    </row>
    <row r="3" spans="2:3">
      <c r="B3" s="2" t="s">
        <v>111</v>
      </c>
      <c r="C3" s="2"/>
    </row>
    <row r="5" spans="2:3">
      <c r="B5" s="4" t="s">
        <v>112</v>
      </c>
      <c r="C5" s="4"/>
    </row>
    <row r="6" spans="2:3">
      <c r="B6" s="5" t="s">
        <v>15</v>
      </c>
      <c r="C6" s="3">
        <f>d_project</f>
        <v>0</v>
      </c>
    </row>
    <row r="7" spans="2:3">
      <c r="B7" s="5" t="s">
        <v>21</v>
      </c>
      <c r="C7" s="3">
        <f>d_draw_number</f>
        <v>0</v>
      </c>
    </row>
    <row r="8" spans="2:3">
      <c r="B8" s="5" t="s">
        <v>22</v>
      </c>
      <c r="C8" s="3">
        <f>d_draw_date</f>
        <v>0</v>
      </c>
    </row>
    <row r="10" spans="2:3">
      <c r="B10" s="4" t="s">
        <v>113</v>
      </c>
      <c r="C10" s="4"/>
    </row>
    <row r="11" spans="2:3">
      <c r="B11" s="5" t="s">
        <v>114</v>
      </c>
      <c r="C11" s="8">
        <f>'Draw Summary'!C20</f>
        <v>0</v>
      </c>
    </row>
    <row r="12" spans="2:3">
      <c r="B12" s="5" t="s">
        <v>115</v>
      </c>
      <c r="C12" s="7">
        <v>150000</v>
      </c>
    </row>
    <row r="13" spans="2:3">
      <c r="B13" s="5" t="s">
        <v>116</v>
      </c>
      <c r="C13" s="8">
        <f>C11-C12</f>
        <v>0</v>
      </c>
    </row>
    <row r="15" spans="2:3">
      <c r="B15" s="4" t="s">
        <v>117</v>
      </c>
      <c r="C15" s="4"/>
    </row>
    <row r="16" spans="2:3">
      <c r="B16" s="5" t="s">
        <v>118</v>
      </c>
      <c r="C16" s="9">
        <f>d_revised_contract</f>
        <v>0</v>
      </c>
    </row>
    <row r="17" spans="2:3">
      <c r="B17" s="5" t="s">
        <v>45</v>
      </c>
      <c r="C17" s="10">
        <f>'Draw Summary'!C22</f>
        <v>0</v>
      </c>
    </row>
    <row r="18" spans="2:3">
      <c r="B18" s="5" t="s">
        <v>119</v>
      </c>
      <c r="C18" s="6" t="s">
        <v>120</v>
      </c>
    </row>
    <row r="20" spans="2:3">
      <c r="B20" s="4" t="s">
        <v>121</v>
      </c>
      <c r="C20" s="4"/>
    </row>
    <row r="21" spans="2:3">
      <c r="B21" s="5" t="s">
        <v>58</v>
      </c>
      <c r="C21" s="12" t="s">
        <v>122</v>
      </c>
    </row>
    <row r="22" spans="2:3">
      <c r="B22" s="5" t="s">
        <v>123</v>
      </c>
      <c r="C22" s="6" t="s">
        <v>124</v>
      </c>
    </row>
  </sheetData>
  <mergeCells count="6">
    <mergeCell ref="B2:C2"/>
    <mergeCell ref="B3:C3"/>
    <mergeCell ref="B5:C5"/>
    <mergeCell ref="B10:C10"/>
    <mergeCell ref="B15:C15"/>
    <mergeCell ref="B20:C20"/>
  </mergeCells>
  <pageMargins left="0.7" right="0.7" top="0.75" bottom="0.75" header="0.3" footer="0.3"/>
  <pageSetup paperSize="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Instructions</vt:lpstr>
      <vt:lpstr>Draw Summary</vt:lpstr>
      <vt:lpstr>SOV</vt:lpstr>
      <vt:lpstr>Change Orders</vt:lpstr>
      <vt:lpstr>Lien Waivers</vt:lpstr>
      <vt:lpstr>Inspection</vt:lpstr>
      <vt:lpstr>Funding Memo</vt:lpstr>
      <vt:lpstr>d_approved_co</vt:lpstr>
      <vt:lpstr>d_borrower</vt:lpstr>
      <vt:lpstr>d_contractor</vt:lpstr>
      <vt:lpstr>d_draw_date</vt:lpstr>
      <vt:lpstr>d_draw_number</vt:lpstr>
      <vt:lpstr>d_original_contract</vt:lpstr>
      <vt:lpstr>d_previous_payments</vt:lpstr>
      <vt:lpstr>d_project</vt:lpstr>
      <vt:lpstr>d_retainage</vt:lpstr>
      <vt:lpstr>d_revised_contract</vt:lpstr>
      <vt:lpstr>d_stored_materials</vt:lpstr>
      <vt:lpstr>d_work_to_date</vt:lpstr>
      <vt:lpstr>'Funding Memo'!Print_Area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2026-05-29T23:34:16Z</dcterms:created>
  <dcterms:modified xsi:type="dcterms:W3CDTF">2026-05-29T23:34:16Z</dcterms:modified>
</cp:coreProperties>
</file>