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structions" sheetId="1" r:id="rId1"/>
    <sheet name="Assumptions" sheetId="2" r:id="rId2"/>
    <sheet name="Buy Scenario" sheetId="3" r:id="rId3"/>
    <sheet name="Rent Scenario" sheetId="4" r:id="rId4"/>
    <sheet name="Comparison" sheetId="5" r:id="rId5"/>
    <sheet name="Summary" sheetId="6" r:id="rId6"/>
  </sheets>
  <definedNames>
    <definedName name="a_appreciation">'Assumptions'!$C$16</definedName>
    <definedName name="a_closing_pct">'Assumptions'!$C$11</definedName>
    <definedName name="a_down_pct">'Assumptions'!$C$8</definedName>
    <definedName name="a_hoa_monthly">'Assumptions'!$C$14</definedName>
    <definedName name="a_home_price">'Assumptions'!$C$7</definedName>
    <definedName name="a_horizon_years">'Assumptions'!$C$24</definedName>
    <definedName name="a_insurance">'Assumptions'!$C$13</definedName>
    <definedName name="a_invest_return">'Assumptions'!$C$22</definedName>
    <definedName name="a_loan_years">'Assumptions'!$C$10</definedName>
    <definedName name="a_maint_pct">'Assumptions'!$C$15</definedName>
    <definedName name="a_mortgage_rate">'Assumptions'!$C$9</definedName>
    <definedName name="a_property_tax_pct">'Assumptions'!$C$12</definedName>
    <definedName name="a_rent_growth">'Assumptions'!$C$19</definedName>
    <definedName name="a_renters_ins_mo">'Assumptions'!$C$20</definedName>
    <definedName name="a_selling_pct">'Assumptions'!$C$25</definedName>
    <definedName name="a_starting_rent">'Assumptions'!$C$18</definedName>
    <definedName name="_xlnm.Print_Area" localSheetId="5">Summary!$A$1:$C$22</definedName>
  </definedNames>
  <calcPr calcId="124519" fullCalcOnLoad="1"/>
</workbook>
</file>

<file path=xl/sharedStrings.xml><?xml version="1.0" encoding="utf-8"?>
<sst xmlns="http://schemas.openxmlformats.org/spreadsheetml/2006/main" count="62" uniqueCount="56">
  <si>
    <t>Buy vs Rent Calculator</t>
  </si>
  <si>
    <t>Version 1.0 · Free</t>
  </si>
  <si>
    <t xml:space="preserve">  1. Enter assumptions on the Assumptions tab.</t>
  </si>
  <si>
    <t xml:space="preserve">  2. Buy + Rent scenarios project year-by-year over your chosen horizon.</t>
  </si>
  <si>
    <t xml:space="preserve">  3. Comparison tab shows break-even year + net worth in each scenario.</t>
  </si>
  <si>
    <t xml:space="preserve">  4. Summary tab prints to one page.</t>
  </si>
  <si>
    <t xml:space="preserve">  5. Disclaimer: financial decision tool, not financial advice.</t>
  </si>
  <si>
    <t>Assumptions</t>
  </si>
  <si>
    <t>BUYING</t>
  </si>
  <si>
    <t>Home price</t>
  </si>
  <si>
    <t>Down payment %</t>
  </si>
  <si>
    <t>Mortgage rate</t>
  </si>
  <si>
    <t>Loan term (years)</t>
  </si>
  <si>
    <t>Closing costs (% of price)</t>
  </si>
  <si>
    <t>Property tax (% of value)</t>
  </si>
  <si>
    <t>Insurance ($/yr)</t>
  </si>
  <si>
    <t>HOA ($/mo)</t>
  </si>
  <si>
    <t>Maintenance (% of value)</t>
  </si>
  <si>
    <t>Home appreciation</t>
  </si>
  <si>
    <t>RENTING</t>
  </si>
  <si>
    <t>Starting rent ($/mo)</t>
  </si>
  <si>
    <t>Rent growth</t>
  </si>
  <si>
    <t>Renter's insurance ($/mo)</t>
  </si>
  <si>
    <t>INVESTMENT</t>
  </si>
  <si>
    <t>Investment return (alternative for down payment)</t>
  </si>
  <si>
    <t>TIME HORIZON</t>
  </si>
  <si>
    <t>Holding period (years)</t>
  </si>
  <si>
    <t>Selling costs (% of sale price)</t>
  </si>
  <si>
    <t>Buy Scenario · Year-by-Year</t>
  </si>
  <si>
    <t>Year</t>
  </si>
  <si>
    <t>Home value EOY</t>
  </si>
  <si>
    <t>Mortgage balance EOY</t>
  </si>
  <si>
    <t>Equity</t>
  </si>
  <si>
    <t>Annual cost</t>
  </si>
  <si>
    <t>Cumul cost</t>
  </si>
  <si>
    <t>Rent Scenario · Year-by-Year</t>
  </si>
  <si>
    <t>Monthly rent</t>
  </si>
  <si>
    <t>Annual rent + ins</t>
  </si>
  <si>
    <t>Invest balance EOY</t>
  </si>
  <si>
    <t>Annual contribution</t>
  </si>
  <si>
    <t>Comparison -- Net Worth by Year</t>
  </si>
  <si>
    <t>Net worth BUYING</t>
  </si>
  <si>
    <t>Net worth RENTING</t>
  </si>
  <si>
    <t>Buy - Rent</t>
  </si>
  <si>
    <t>Buy vs Rent -- Result</t>
  </si>
  <si>
    <t>Single-page summary. Print friendly.</t>
  </si>
  <si>
    <t>BASE CASE INPUTS</t>
  </si>
  <si>
    <t>Investment return</t>
  </si>
  <si>
    <t>Time horizon</t>
  </si>
  <si>
    <t>AT END OF HORIZON</t>
  </si>
  <si>
    <t>Net worth if BUYING</t>
  </si>
  <si>
    <t>Net worth if RENTING</t>
  </si>
  <si>
    <t>Difference (Buy - Rent)</t>
  </si>
  <si>
    <t>RECOMMENDATION</t>
  </si>
  <si>
    <t>Better option (base case)</t>
  </si>
  <si>
    <t>Break-even year (approx)</t>
  </si>
</sst>
</file>

<file path=xl/styles.xml><?xml version="1.0" encoding="utf-8"?>
<styleSheet xmlns="http://schemas.openxmlformats.org/spreadsheetml/2006/main">
  <numFmts count="3">
    <numFmt numFmtId="164" formatCode="_($* #,##0_);_($* (#,##0);_($* &quot;-&quot;_);_(@_)"/>
    <numFmt numFmtId="165" formatCode="0.00%"/>
    <numFmt numFmtId="166" formatCode="#,##0"/>
  </numFmts>
  <fonts count="10">
    <font>
      <sz val="11"/>
      <color theme="1"/>
      <name val="Calibri"/>
      <family val="2"/>
      <scheme val="minor"/>
    </font>
    <font>
      <b/>
      <sz val="16"/>
      <color rgb="FF0B1A33"/>
      <name val="Cambria"/>
      <family val="2"/>
    </font>
    <font>
      <i/>
      <sz val="11"/>
      <color rgb="FF3D4757"/>
      <name val="Cambria"/>
      <family val="2"/>
    </font>
    <font>
      <sz val="9"/>
      <color theme="1"/>
      <name val="Calibri"/>
      <family val="2"/>
      <scheme val="minor"/>
    </font>
    <font>
      <b/>
      <sz val="11"/>
      <color rgb="FFFAF6EE"/>
      <name val="Calibri"/>
      <family val="2"/>
      <scheme val="minor"/>
    </font>
    <font>
      <b/>
      <sz val="10"/>
      <color rgb="FF0B1A33"/>
      <name val="Calibri"/>
      <family val="2"/>
      <scheme val="minor"/>
    </font>
    <font>
      <sz val="10"/>
      <color rgb="FF1F4E79"/>
      <name val="Calibri"/>
      <family val="2"/>
      <scheme val="minor"/>
    </font>
    <font>
      <b/>
      <sz val="9"/>
      <color rgb="FFFAF6EE"/>
      <name val="Calibri"/>
      <family val="2"/>
      <scheme val="minor"/>
    </font>
    <font>
      <sz val="9"/>
      <color rgb="FF16192A"/>
      <name val="Calibri"/>
      <family val="2"/>
      <scheme val="minor"/>
    </font>
    <font>
      <b/>
      <sz val="11"/>
      <color rgb="FFB89A5B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B1A33"/>
        <bgColor indexed="64"/>
      </patternFill>
    </fill>
    <fill>
      <patternFill patternType="solid">
        <fgColor rgb="FFDDEBF7"/>
        <bgColor indexed="64"/>
      </patternFill>
    </fill>
  </fills>
  <borders count="2">
    <border>
      <left/>
      <right/>
      <top/>
      <bottom/>
      <diagonal/>
    </border>
    <border>
      <left style="thin">
        <color rgb="FFD8D2C4"/>
      </left>
      <right style="thin">
        <color rgb="FFD8D2C4"/>
      </right>
      <top style="thin">
        <color rgb="FFD8D2C4"/>
      </top>
      <bottom style="thin">
        <color rgb="FFD8D2C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2" borderId="0" xfId="0" applyFont="1" applyFill="1" applyAlignment="1">
      <alignment horizontal="left" indent="1"/>
    </xf>
    <xf numFmtId="0" fontId="5" fillId="0" borderId="1" xfId="0" applyFont="1" applyBorder="1"/>
    <xf numFmtId="164" fontId="6" fillId="3" borderId="1" xfId="0" applyNumberFormat="1" applyFont="1" applyFill="1" applyBorder="1" applyAlignment="1">
      <alignment horizontal="right"/>
    </xf>
    <xf numFmtId="165" fontId="6" fillId="3" borderId="1" xfId="0" applyNumberFormat="1" applyFont="1" applyFill="1" applyBorder="1" applyAlignment="1">
      <alignment horizontal="right"/>
    </xf>
    <xf numFmtId="166" fontId="6" fillId="3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baseline="0">
                <a:solidFill>
                  <a:srgbClr val="0B1A33"/>
                </a:solidFill>
                <a:latin typeface="Calibri"/>
              </a:defRPr>
            </a:pPr>
            <a:r>
              <a:rPr lang="en-US" sz="1100" b="1" baseline="0">
                <a:solidFill>
                  <a:srgbClr val="0B1A33"/>
                </a:solidFill>
                <a:latin typeface="Calibri"/>
              </a:rPr>
              <a:t>Buying vs Renting - Net Worth Over Time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Net Worth - Buying</c:v>
          </c:tx>
          <c:spPr>
            <a:ln w="31750">
              <a:solidFill>
                <a:srgbClr val="0B1A33"/>
              </a:solidFill>
            </a:ln>
          </c:spPr>
          <c:marker>
            <c:symbol val="circle"/>
            <c:size val="5"/>
            <c:spPr>
              <a:solidFill>
                <a:srgbClr val="0B1A33"/>
              </a:solidFill>
              <a:ln>
                <a:solidFill>
                  <a:srgbClr val="0B1A33"/>
                </a:solidFill>
              </a:ln>
            </c:spPr>
          </c:marker>
          <c:cat>
            <c:numRef>
              <c:f>'Comparison'!$B$6:$B$16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'Comparison'!$C$6:$C$16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v>Net Worth - Renting</c:v>
          </c:tx>
          <c:spPr>
            <a:ln w="31750">
              <a:solidFill>
                <a:srgbClr val="B89A5B"/>
              </a:solidFill>
            </a:ln>
          </c:spPr>
          <c:marker>
            <c:symbol val="circle"/>
            <c:size val="5"/>
            <c:spPr>
              <a:solidFill>
                <a:srgbClr val="B89A5B"/>
              </a:solidFill>
              <a:ln>
                <a:solidFill>
                  <a:srgbClr val="B89A5B"/>
                </a:solidFill>
              </a:ln>
            </c:spPr>
          </c:marker>
          <c:cat>
            <c:numRef>
              <c:f>'Comparison'!$B$6:$B$16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'Comparison'!$D$6:$D$16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aseline="0">
                    <a:latin typeface="Calibri"/>
                  </a:defRPr>
                </a:pPr>
                <a:r>
                  <a:rPr lang="en-US" sz="900" baseline="0">
                    <a:latin typeface="Calibri"/>
                  </a:rPr>
                  <a:t>Year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900" baseline="0">
                <a:latin typeface="Calibri"/>
              </a:defRPr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900" baseline="0">
                    <a:latin typeface="Calibri"/>
                  </a:defRPr>
                </a:pPr>
                <a:r>
                  <a:rPr lang="en-US" sz="900" baseline="0">
                    <a:latin typeface="Calibri"/>
                  </a:rPr>
                  <a:t>Net Worth ($)</a:t>
                </a:r>
              </a:p>
            </c:rich>
          </c:tx>
          <c:layout/>
        </c:title>
        <c:numFmt formatCode="$#,##0" sourceLinked="0"/>
        <c:tickLblPos val="nextTo"/>
        <c:txPr>
          <a:bodyPr/>
          <a:lstStyle/>
          <a:p>
            <a:pPr>
              <a:defRPr sz="800" baseline="0">
                <a:latin typeface="Calibri"/>
              </a:defRPr>
            </a:pPr>
            <a:endParaRPr lang="en-US"/>
          </a:p>
        </c:txPr>
        <c:crossAx val="50010001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/>
      <c:txPr>
        <a:bodyPr/>
        <a:lstStyle/>
        <a:p>
          <a:pPr>
            <a:defRPr sz="900" baseline="0">
              <a:latin typeface="Calibri"/>
            </a:defRPr>
          </a:pPr>
          <a:endParaRPr lang="en-US"/>
        </a:p>
      </c:txPr>
    </c:legend>
    <c:plotVisOnly val="1"/>
  </c:chart>
  <c:spPr>
    <a:solidFill>
      <a:srgbClr val="FAF6EE"/>
    </a:solidFill>
    <a:ln>
      <a:solidFill>
        <a:srgbClr val="D8D2C4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baseline="0">
                <a:solidFill>
                  <a:srgbClr val="0B1A33"/>
                </a:solidFill>
                <a:latin typeface="Calibri"/>
              </a:defRPr>
            </a:pPr>
            <a:r>
              <a:rPr lang="en-US" sz="1100" b="1" baseline="0">
                <a:solidFill>
                  <a:srgbClr val="0B1A33"/>
                </a:solidFill>
                <a:latin typeface="Calibri"/>
              </a:rPr>
              <a:t>Cumulative Out-of-Pocket Costs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Cumulative Cost - Buying</c:v>
          </c:tx>
          <c:spPr>
            <a:solidFill>
              <a:srgbClr val="0B1A33"/>
            </a:solidFill>
            <a:ln>
              <a:solidFill>
                <a:srgbClr val="0B1A33"/>
              </a:solidFill>
            </a:ln>
          </c:spPr>
          <c:cat>
            <c:numRef>
              <c:f>'Comparison'!$B$6:$B$16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'Buy Scenario'!$G$6:$G$16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v>Cumulative Cost - Renting</c:v>
          </c:tx>
          <c:spPr>
            <a:solidFill>
              <a:srgbClr val="B89A5B"/>
            </a:solidFill>
            <a:ln>
              <a:solidFill>
                <a:srgbClr val="B89A5B"/>
              </a:solidFill>
            </a:ln>
          </c:spPr>
          <c:cat>
            <c:numRef>
              <c:f>'Comparison'!$B$6:$B$16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'Rent Scenario'!$E$6:$E$16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aseline="0">
                    <a:latin typeface="Calibri"/>
                  </a:defRPr>
                </a:pPr>
                <a:r>
                  <a:rPr lang="en-US" sz="900" baseline="0">
                    <a:latin typeface="Calibri"/>
                  </a:rPr>
                  <a:t>Year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900" baseline="0">
                <a:latin typeface="Calibri"/>
              </a:defRPr>
            </a:pPr>
            <a:endParaRPr lang="en-US"/>
          </a:p>
        </c:txPr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900" baseline="0">
                    <a:latin typeface="Calibri"/>
                  </a:defRPr>
                </a:pPr>
                <a:r>
                  <a:rPr lang="en-US" sz="900" baseline="0">
                    <a:latin typeface="Calibri"/>
                  </a:rPr>
                  <a:t>Cumulative Cost ($)</a:t>
                </a:r>
              </a:p>
            </c:rich>
          </c:tx>
          <c:layout/>
        </c:title>
        <c:numFmt formatCode="$#,##0" sourceLinked="0"/>
        <c:tickLblPos val="nextTo"/>
        <c:txPr>
          <a:bodyPr/>
          <a:lstStyle/>
          <a:p>
            <a:pPr>
              <a:defRPr sz="800" baseline="0">
                <a:latin typeface="Calibri"/>
              </a:defRPr>
            </a:pPr>
            <a:endParaRPr lang="en-US"/>
          </a:p>
        </c:txPr>
        <c:crossAx val="50020001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/>
      <c:txPr>
        <a:bodyPr/>
        <a:lstStyle/>
        <a:p>
          <a:pPr>
            <a:defRPr sz="900" baseline="0">
              <a:latin typeface="Calibri"/>
            </a:defRPr>
          </a:pPr>
          <a:endParaRPr lang="en-US"/>
        </a:p>
      </c:txPr>
    </c:legend>
    <c:plotVisOnly val="1"/>
  </c:chart>
  <c:spPr>
    <a:solidFill>
      <a:srgbClr val="FAF6EE"/>
    </a:solidFill>
    <a:ln>
      <a:solidFill>
        <a:srgbClr val="D8D2C4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47625</xdr:rowOff>
    </xdr:from>
    <xdr:to>
      <xdr:col>5</xdr:col>
      <xdr:colOff>647700</xdr:colOff>
      <xdr:row>31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17</xdr:row>
      <xdr:rowOff>47625</xdr:rowOff>
    </xdr:from>
    <xdr:to>
      <xdr:col>14</xdr:col>
      <xdr:colOff>304800</xdr:colOff>
      <xdr:row>31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B1A33"/>
  </sheetPr>
  <dimension ref="B2:B10"/>
  <sheetViews>
    <sheetView showGridLines="0" tabSelected="1" workbookViewId="0"/>
  </sheetViews>
  <sheetFormatPr defaultRowHeight="15"/>
  <cols>
    <col min="1" max="1" width="2.7109375" customWidth="1"/>
    <col min="2" max="2" width="80.7109375" customWidth="1"/>
  </cols>
  <sheetData>
    <row r="2" spans="2:2">
      <c r="B2" s="1" t="s">
        <v>0</v>
      </c>
    </row>
    <row r="3" spans="2:2">
      <c r="B3" s="2" t="s">
        <v>1</v>
      </c>
    </row>
    <row r="6" spans="2:2">
      <c r="B6" s="3" t="s">
        <v>2</v>
      </c>
    </row>
    <row r="7" spans="2:2">
      <c r="B7" s="3" t="s">
        <v>3</v>
      </c>
    </row>
    <row r="8" spans="2:2">
      <c r="B8" s="3" t="s">
        <v>4</v>
      </c>
    </row>
    <row r="9" spans="2:2">
      <c r="B9" s="3" t="s">
        <v>5</v>
      </c>
    </row>
    <row r="10" spans="2:2">
      <c r="B10" s="3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B89A5B"/>
  </sheetPr>
  <dimension ref="B2:C25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3" width="18.7109375" customWidth="1"/>
  </cols>
  <sheetData>
    <row r="2" spans="2:3">
      <c r="B2" s="1" t="s">
        <v>7</v>
      </c>
    </row>
    <row r="6" spans="2:3">
      <c r="B6" s="4" t="s">
        <v>8</v>
      </c>
      <c r="C6" s="4"/>
    </row>
    <row r="7" spans="2:3">
      <c r="B7" s="5" t="s">
        <v>9</v>
      </c>
      <c r="C7" s="6">
        <v>400000</v>
      </c>
    </row>
    <row r="8" spans="2:3">
      <c r="B8" s="5" t="s">
        <v>10</v>
      </c>
      <c r="C8" s="7">
        <v>0.2</v>
      </c>
    </row>
    <row r="9" spans="2:3">
      <c r="B9" s="5" t="s">
        <v>11</v>
      </c>
      <c r="C9" s="7">
        <v>0.0675</v>
      </c>
    </row>
    <row r="10" spans="2:3">
      <c r="B10" s="5" t="s">
        <v>12</v>
      </c>
      <c r="C10" s="8">
        <v>30</v>
      </c>
    </row>
    <row r="11" spans="2:3">
      <c r="B11" s="5" t="s">
        <v>13</v>
      </c>
      <c r="C11" s="7">
        <v>0.03</v>
      </c>
    </row>
    <row r="12" spans="2:3">
      <c r="B12" s="5" t="s">
        <v>14</v>
      </c>
      <c r="C12" s="7">
        <v>0.01</v>
      </c>
    </row>
    <row r="13" spans="2:3">
      <c r="B13" s="5" t="s">
        <v>15</v>
      </c>
      <c r="C13" s="6">
        <v>1500</v>
      </c>
    </row>
    <row r="14" spans="2:3">
      <c r="B14" s="5" t="s">
        <v>16</v>
      </c>
      <c r="C14" s="6">
        <v>0</v>
      </c>
    </row>
    <row r="15" spans="2:3">
      <c r="B15" s="5" t="s">
        <v>17</v>
      </c>
      <c r="C15" s="7">
        <v>0.01</v>
      </c>
    </row>
    <row r="16" spans="2:3">
      <c r="B16" s="5" t="s">
        <v>18</v>
      </c>
      <c r="C16" s="7">
        <v>0.035</v>
      </c>
    </row>
    <row r="17" spans="2:3">
      <c r="B17" s="4" t="s">
        <v>19</v>
      </c>
      <c r="C17" s="4"/>
    </row>
    <row r="18" spans="2:3">
      <c r="B18" s="5" t="s">
        <v>20</v>
      </c>
      <c r="C18" s="6">
        <v>2200</v>
      </c>
    </row>
    <row r="19" spans="2:3">
      <c r="B19" s="5" t="s">
        <v>21</v>
      </c>
      <c r="C19" s="7">
        <v>0.04</v>
      </c>
    </row>
    <row r="20" spans="2:3">
      <c r="B20" s="5" t="s">
        <v>22</v>
      </c>
      <c r="C20" s="6">
        <v>18</v>
      </c>
    </row>
    <row r="21" spans="2:3">
      <c r="B21" s="4" t="s">
        <v>23</v>
      </c>
      <c r="C21" s="4"/>
    </row>
    <row r="22" spans="2:3">
      <c r="B22" s="5" t="s">
        <v>24</v>
      </c>
      <c r="C22" s="7">
        <v>0.07000000000000001</v>
      </c>
    </row>
    <row r="23" spans="2:3">
      <c r="B23" s="4" t="s">
        <v>25</v>
      </c>
      <c r="C23" s="4"/>
    </row>
    <row r="24" spans="2:3">
      <c r="B24" s="5" t="s">
        <v>26</v>
      </c>
      <c r="C24" s="8">
        <v>10</v>
      </c>
    </row>
    <row r="25" spans="2:3">
      <c r="B25" s="5" t="s">
        <v>27</v>
      </c>
      <c r="C25" s="7">
        <v>0.06</v>
      </c>
    </row>
  </sheetData>
  <mergeCells count="4">
    <mergeCell ref="B6:C6"/>
    <mergeCell ref="B17:C17"/>
    <mergeCell ref="B21:C21"/>
    <mergeCell ref="B23:C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B89A5B"/>
  </sheetPr>
  <dimension ref="B2:G16"/>
  <sheetViews>
    <sheetView showGridLines="0" workbookViewId="0"/>
  </sheetViews>
  <sheetFormatPr defaultRowHeight="15"/>
  <cols>
    <col min="1" max="1" width="2.7109375" customWidth="1"/>
    <col min="2" max="2" width="8.7109375" customWidth="1"/>
    <col min="3" max="8" width="14.7109375" customWidth="1"/>
  </cols>
  <sheetData>
    <row r="2" spans="2:7">
      <c r="B2" s="1" t="s">
        <v>28</v>
      </c>
    </row>
    <row r="5" spans="2:7">
      <c r="B5" s="9" t="s">
        <v>29</v>
      </c>
      <c r="C5" s="9" t="s">
        <v>30</v>
      </c>
      <c r="D5" s="9" t="s">
        <v>31</v>
      </c>
      <c r="E5" s="9" t="s">
        <v>32</v>
      </c>
      <c r="F5" s="9" t="s">
        <v>33</v>
      </c>
      <c r="G5" s="9" t="s">
        <v>34</v>
      </c>
    </row>
    <row r="6" spans="2:7">
      <c r="B6" s="5">
        <v>0</v>
      </c>
      <c r="C6" s="10">
        <f>a_home_price*(1+a_appreciation)^0</f>
        <v>0</v>
      </c>
      <c r="D6" s="10">
        <f>a_home_price*(1-a_down_pct)</f>
        <v>0</v>
      </c>
      <c r="E6" s="10">
        <f>C6-D6-C6*a_selling_pct</f>
        <v>0</v>
      </c>
      <c r="F6" s="10">
        <f>a_home_price*a_down_pct+a_home_price*a_closing_pct</f>
        <v>0</v>
      </c>
      <c r="G6" s="10">
        <f>F6</f>
        <v>0</v>
      </c>
    </row>
    <row r="7" spans="2:7">
      <c r="B7" s="5">
        <v>1</v>
      </c>
      <c r="C7" s="10">
        <f>a_home_price*(1+a_appreciation)^1</f>
        <v>0</v>
      </c>
      <c r="D7" s="10">
        <f>a_home_price*(1-a_down_pct)*((1+a_mortgage_rate/12)^(a_loan_years*12)-(1+a_mortgage_rate/12)^(1*12))/((1+a_mortgage_rate/12)^(a_loan_years*12)-1)</f>
        <v>0</v>
      </c>
      <c r="E7" s="10">
        <f>C7-D7-C7*a_selling_pct</f>
        <v>0</v>
      </c>
      <c r="F7" s="10">
        <f>-PMT(a_mortgage_rate/12,a_loan_years*12,a_home_price*(1-a_down_pct))*12 + C7*a_property_tax_pct + a_insurance + a_hoa_monthly*12 + C7*a_maint_pct</f>
        <v>0</v>
      </c>
      <c r="G7" s="10">
        <f>G6+F7</f>
        <v>0</v>
      </c>
    </row>
    <row r="8" spans="2:7">
      <c r="B8" s="5">
        <v>2</v>
      </c>
      <c r="C8" s="10">
        <f>a_home_price*(1+a_appreciation)^2</f>
        <v>0</v>
      </c>
      <c r="D8" s="10">
        <f>a_home_price*(1-a_down_pct)*((1+a_mortgage_rate/12)^(a_loan_years*12)-(1+a_mortgage_rate/12)^(2*12))/((1+a_mortgage_rate/12)^(a_loan_years*12)-1)</f>
        <v>0</v>
      </c>
      <c r="E8" s="10">
        <f>C8-D8-C8*a_selling_pct</f>
        <v>0</v>
      </c>
      <c r="F8" s="10">
        <f>-PMT(a_mortgage_rate/12,a_loan_years*12,a_home_price*(1-a_down_pct))*12 + C8*a_property_tax_pct + a_insurance + a_hoa_monthly*12 + C8*a_maint_pct</f>
        <v>0</v>
      </c>
      <c r="G8" s="10">
        <f>G7+F8</f>
        <v>0</v>
      </c>
    </row>
    <row r="9" spans="2:7">
      <c r="B9" s="5">
        <v>3</v>
      </c>
      <c r="C9" s="10">
        <f>a_home_price*(1+a_appreciation)^3</f>
        <v>0</v>
      </c>
      <c r="D9" s="10">
        <f>a_home_price*(1-a_down_pct)*((1+a_mortgage_rate/12)^(a_loan_years*12)-(1+a_mortgage_rate/12)^(3*12))/((1+a_mortgage_rate/12)^(a_loan_years*12)-1)</f>
        <v>0</v>
      </c>
      <c r="E9" s="10">
        <f>C9-D9-C9*a_selling_pct</f>
        <v>0</v>
      </c>
      <c r="F9" s="10">
        <f>-PMT(a_mortgage_rate/12,a_loan_years*12,a_home_price*(1-a_down_pct))*12 + C9*a_property_tax_pct + a_insurance + a_hoa_monthly*12 + C9*a_maint_pct</f>
        <v>0</v>
      </c>
      <c r="G9" s="10">
        <f>G8+F9</f>
        <v>0</v>
      </c>
    </row>
    <row r="10" spans="2:7">
      <c r="B10" s="5">
        <v>4</v>
      </c>
      <c r="C10" s="10">
        <f>a_home_price*(1+a_appreciation)^4</f>
        <v>0</v>
      </c>
      <c r="D10" s="10">
        <f>a_home_price*(1-a_down_pct)*((1+a_mortgage_rate/12)^(a_loan_years*12)-(1+a_mortgage_rate/12)^(4*12))/((1+a_mortgage_rate/12)^(a_loan_years*12)-1)</f>
        <v>0</v>
      </c>
      <c r="E10" s="10">
        <f>C10-D10-C10*a_selling_pct</f>
        <v>0</v>
      </c>
      <c r="F10" s="10">
        <f>-PMT(a_mortgage_rate/12,a_loan_years*12,a_home_price*(1-a_down_pct))*12 + C10*a_property_tax_pct + a_insurance + a_hoa_monthly*12 + C10*a_maint_pct</f>
        <v>0</v>
      </c>
      <c r="G10" s="10">
        <f>G9+F10</f>
        <v>0</v>
      </c>
    </row>
    <row r="11" spans="2:7">
      <c r="B11" s="5">
        <v>5</v>
      </c>
      <c r="C11" s="10">
        <f>a_home_price*(1+a_appreciation)^5</f>
        <v>0</v>
      </c>
      <c r="D11" s="10">
        <f>a_home_price*(1-a_down_pct)*((1+a_mortgage_rate/12)^(a_loan_years*12)-(1+a_mortgage_rate/12)^(5*12))/((1+a_mortgage_rate/12)^(a_loan_years*12)-1)</f>
        <v>0</v>
      </c>
      <c r="E11" s="10">
        <f>C11-D11-C11*a_selling_pct</f>
        <v>0</v>
      </c>
      <c r="F11" s="10">
        <f>-PMT(a_mortgage_rate/12,a_loan_years*12,a_home_price*(1-a_down_pct))*12 + C11*a_property_tax_pct + a_insurance + a_hoa_monthly*12 + C11*a_maint_pct</f>
        <v>0</v>
      </c>
      <c r="G11" s="10">
        <f>G10+F11</f>
        <v>0</v>
      </c>
    </row>
    <row r="12" spans="2:7">
      <c r="B12" s="5">
        <v>6</v>
      </c>
      <c r="C12" s="10">
        <f>a_home_price*(1+a_appreciation)^6</f>
        <v>0</v>
      </c>
      <c r="D12" s="10">
        <f>a_home_price*(1-a_down_pct)*((1+a_mortgage_rate/12)^(a_loan_years*12)-(1+a_mortgage_rate/12)^(6*12))/((1+a_mortgage_rate/12)^(a_loan_years*12)-1)</f>
        <v>0</v>
      </c>
      <c r="E12" s="10">
        <f>C12-D12-C12*a_selling_pct</f>
        <v>0</v>
      </c>
      <c r="F12" s="10">
        <f>-PMT(a_mortgage_rate/12,a_loan_years*12,a_home_price*(1-a_down_pct))*12 + C12*a_property_tax_pct + a_insurance + a_hoa_monthly*12 + C12*a_maint_pct</f>
        <v>0</v>
      </c>
      <c r="G12" s="10">
        <f>G11+F12</f>
        <v>0</v>
      </c>
    </row>
    <row r="13" spans="2:7">
      <c r="B13" s="5">
        <v>7</v>
      </c>
      <c r="C13" s="10">
        <f>a_home_price*(1+a_appreciation)^7</f>
        <v>0</v>
      </c>
      <c r="D13" s="10">
        <f>a_home_price*(1-a_down_pct)*((1+a_mortgage_rate/12)^(a_loan_years*12)-(1+a_mortgage_rate/12)^(7*12))/((1+a_mortgage_rate/12)^(a_loan_years*12)-1)</f>
        <v>0</v>
      </c>
      <c r="E13" s="10">
        <f>C13-D13-C13*a_selling_pct</f>
        <v>0</v>
      </c>
      <c r="F13" s="10">
        <f>-PMT(a_mortgage_rate/12,a_loan_years*12,a_home_price*(1-a_down_pct))*12 + C13*a_property_tax_pct + a_insurance + a_hoa_monthly*12 + C13*a_maint_pct</f>
        <v>0</v>
      </c>
      <c r="G13" s="10">
        <f>G12+F13</f>
        <v>0</v>
      </c>
    </row>
    <row r="14" spans="2:7">
      <c r="B14" s="5">
        <v>8</v>
      </c>
      <c r="C14" s="10">
        <f>a_home_price*(1+a_appreciation)^8</f>
        <v>0</v>
      </c>
      <c r="D14" s="10">
        <f>a_home_price*(1-a_down_pct)*((1+a_mortgage_rate/12)^(a_loan_years*12)-(1+a_mortgage_rate/12)^(8*12))/((1+a_mortgage_rate/12)^(a_loan_years*12)-1)</f>
        <v>0</v>
      </c>
      <c r="E14" s="10">
        <f>C14-D14-C14*a_selling_pct</f>
        <v>0</v>
      </c>
      <c r="F14" s="10">
        <f>-PMT(a_mortgage_rate/12,a_loan_years*12,a_home_price*(1-a_down_pct))*12 + C14*a_property_tax_pct + a_insurance + a_hoa_monthly*12 + C14*a_maint_pct</f>
        <v>0</v>
      </c>
      <c r="G14" s="10">
        <f>G13+F14</f>
        <v>0</v>
      </c>
    </row>
    <row r="15" spans="2:7">
      <c r="B15" s="5">
        <v>9</v>
      </c>
      <c r="C15" s="10">
        <f>a_home_price*(1+a_appreciation)^9</f>
        <v>0</v>
      </c>
      <c r="D15" s="10">
        <f>a_home_price*(1-a_down_pct)*((1+a_mortgage_rate/12)^(a_loan_years*12)-(1+a_mortgage_rate/12)^(9*12))/((1+a_mortgage_rate/12)^(a_loan_years*12)-1)</f>
        <v>0</v>
      </c>
      <c r="E15" s="10">
        <f>C15-D15-C15*a_selling_pct</f>
        <v>0</v>
      </c>
      <c r="F15" s="10">
        <f>-PMT(a_mortgage_rate/12,a_loan_years*12,a_home_price*(1-a_down_pct))*12 + C15*a_property_tax_pct + a_insurance + a_hoa_monthly*12 + C15*a_maint_pct</f>
        <v>0</v>
      </c>
      <c r="G15" s="10">
        <f>G14+F15</f>
        <v>0</v>
      </c>
    </row>
    <row r="16" spans="2:7">
      <c r="B16" s="5">
        <v>10</v>
      </c>
      <c r="C16" s="10">
        <f>a_home_price*(1+a_appreciation)^10</f>
        <v>0</v>
      </c>
      <c r="D16" s="10">
        <f>a_home_price*(1-a_down_pct)*((1+a_mortgage_rate/12)^(a_loan_years*12)-(1+a_mortgage_rate/12)^(10*12))/((1+a_mortgage_rate/12)^(a_loan_years*12)-1)</f>
        <v>0</v>
      </c>
      <c r="E16" s="10">
        <f>C16-D16-C16*a_selling_pct</f>
        <v>0</v>
      </c>
      <c r="F16" s="10">
        <f>-PMT(a_mortgage_rate/12,a_loan_years*12,a_home_price*(1-a_down_pct))*12 + C16*a_property_tax_pct + a_insurance + a_hoa_monthly*12 + C16*a_maint_pct</f>
        <v>0</v>
      </c>
      <c r="G16" s="10">
        <f>G15+F16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B89A5B"/>
  </sheetPr>
  <dimension ref="B2:G16"/>
  <sheetViews>
    <sheetView showGridLines="0" workbookViewId="0"/>
  </sheetViews>
  <sheetFormatPr defaultRowHeight="15"/>
  <cols>
    <col min="1" max="1" width="2.7109375" customWidth="1"/>
    <col min="2" max="2" width="8.7109375" customWidth="1"/>
    <col min="3" max="8" width="14.7109375" customWidth="1"/>
  </cols>
  <sheetData>
    <row r="2" spans="2:7">
      <c r="B2" s="1" t="s">
        <v>35</v>
      </c>
    </row>
    <row r="5" spans="2:7">
      <c r="B5" s="9" t="s">
        <v>29</v>
      </c>
      <c r="C5" s="9" t="s">
        <v>36</v>
      </c>
      <c r="D5" s="9" t="s">
        <v>37</v>
      </c>
      <c r="E5" s="9" t="s">
        <v>34</v>
      </c>
      <c r="F5" s="9" t="s">
        <v>38</v>
      </c>
      <c r="G5" s="9" t="s">
        <v>39</v>
      </c>
    </row>
    <row r="6" spans="2:7">
      <c r="B6" s="5">
        <v>0</v>
      </c>
      <c r="C6" s="10">
        <f>a_starting_rent*(1+a_rent_growth)^0</f>
        <v>0</v>
      </c>
      <c r="D6" s="10">
        <f>(C6+a_renters_ins_mo)*12</f>
        <v>0</v>
      </c>
      <c r="E6" s="10">
        <f>D6</f>
        <v>0</v>
      </c>
      <c r="F6" s="10">
        <f>a_home_price*a_down_pct+a_home_price*a_closing_pct</f>
        <v>0</v>
      </c>
      <c r="G6" s="10">
        <f>MAX(0,'Buy Scenario'!F6-D6)</f>
        <v>0</v>
      </c>
    </row>
    <row r="7" spans="2:7">
      <c r="B7" s="5">
        <v>1</v>
      </c>
      <c r="C7" s="10">
        <f>a_starting_rent*(1+a_rent_growth)^1</f>
        <v>0</v>
      </c>
      <c r="D7" s="10">
        <f>(C7+a_renters_ins_mo)*12</f>
        <v>0</v>
      </c>
      <c r="E7" s="10">
        <f>E6+D7</f>
        <v>0</v>
      </c>
      <c r="F7" s="10">
        <f>F6*(1+a_invest_return)+G7</f>
        <v>0</v>
      </c>
      <c r="G7" s="10">
        <f>MAX(0,'Buy Scenario'!F7-D7)</f>
        <v>0</v>
      </c>
    </row>
    <row r="8" spans="2:7">
      <c r="B8" s="5">
        <v>2</v>
      </c>
      <c r="C8" s="10">
        <f>a_starting_rent*(1+a_rent_growth)^2</f>
        <v>0</v>
      </c>
      <c r="D8" s="10">
        <f>(C8+a_renters_ins_mo)*12</f>
        <v>0</v>
      </c>
      <c r="E8" s="10">
        <f>E7+D8</f>
        <v>0</v>
      </c>
      <c r="F8" s="10">
        <f>F7*(1+a_invest_return)+G8</f>
        <v>0</v>
      </c>
      <c r="G8" s="10">
        <f>MAX(0,'Buy Scenario'!F8-D8)</f>
        <v>0</v>
      </c>
    </row>
    <row r="9" spans="2:7">
      <c r="B9" s="5">
        <v>3</v>
      </c>
      <c r="C9" s="10">
        <f>a_starting_rent*(1+a_rent_growth)^3</f>
        <v>0</v>
      </c>
      <c r="D9" s="10">
        <f>(C9+a_renters_ins_mo)*12</f>
        <v>0</v>
      </c>
      <c r="E9" s="10">
        <f>E8+D9</f>
        <v>0</v>
      </c>
      <c r="F9" s="10">
        <f>F8*(1+a_invest_return)+G9</f>
        <v>0</v>
      </c>
      <c r="G9" s="10">
        <f>MAX(0,'Buy Scenario'!F9-D9)</f>
        <v>0</v>
      </c>
    </row>
    <row r="10" spans="2:7">
      <c r="B10" s="5">
        <v>4</v>
      </c>
      <c r="C10" s="10">
        <f>a_starting_rent*(1+a_rent_growth)^4</f>
        <v>0</v>
      </c>
      <c r="D10" s="10">
        <f>(C10+a_renters_ins_mo)*12</f>
        <v>0</v>
      </c>
      <c r="E10" s="10">
        <f>E9+D10</f>
        <v>0</v>
      </c>
      <c r="F10" s="10">
        <f>F9*(1+a_invest_return)+G10</f>
        <v>0</v>
      </c>
      <c r="G10" s="10">
        <f>MAX(0,'Buy Scenario'!F10-D10)</f>
        <v>0</v>
      </c>
    </row>
    <row r="11" spans="2:7">
      <c r="B11" s="5">
        <v>5</v>
      </c>
      <c r="C11" s="10">
        <f>a_starting_rent*(1+a_rent_growth)^5</f>
        <v>0</v>
      </c>
      <c r="D11" s="10">
        <f>(C11+a_renters_ins_mo)*12</f>
        <v>0</v>
      </c>
      <c r="E11" s="10">
        <f>E10+D11</f>
        <v>0</v>
      </c>
      <c r="F11" s="10">
        <f>F10*(1+a_invest_return)+G11</f>
        <v>0</v>
      </c>
      <c r="G11" s="10">
        <f>MAX(0,'Buy Scenario'!F11-D11)</f>
        <v>0</v>
      </c>
    </row>
    <row r="12" spans="2:7">
      <c r="B12" s="5">
        <v>6</v>
      </c>
      <c r="C12" s="10">
        <f>a_starting_rent*(1+a_rent_growth)^6</f>
        <v>0</v>
      </c>
      <c r="D12" s="10">
        <f>(C12+a_renters_ins_mo)*12</f>
        <v>0</v>
      </c>
      <c r="E12" s="10">
        <f>E11+D12</f>
        <v>0</v>
      </c>
      <c r="F12" s="10">
        <f>F11*(1+a_invest_return)+G12</f>
        <v>0</v>
      </c>
      <c r="G12" s="10">
        <f>MAX(0,'Buy Scenario'!F12-D12)</f>
        <v>0</v>
      </c>
    </row>
    <row r="13" spans="2:7">
      <c r="B13" s="5">
        <v>7</v>
      </c>
      <c r="C13" s="10">
        <f>a_starting_rent*(1+a_rent_growth)^7</f>
        <v>0</v>
      </c>
      <c r="D13" s="10">
        <f>(C13+a_renters_ins_mo)*12</f>
        <v>0</v>
      </c>
      <c r="E13" s="10">
        <f>E12+D13</f>
        <v>0</v>
      </c>
      <c r="F13" s="10">
        <f>F12*(1+a_invest_return)+G13</f>
        <v>0</v>
      </c>
      <c r="G13" s="10">
        <f>MAX(0,'Buy Scenario'!F13-D13)</f>
        <v>0</v>
      </c>
    </row>
    <row r="14" spans="2:7">
      <c r="B14" s="5">
        <v>8</v>
      </c>
      <c r="C14" s="10">
        <f>a_starting_rent*(1+a_rent_growth)^8</f>
        <v>0</v>
      </c>
      <c r="D14" s="10">
        <f>(C14+a_renters_ins_mo)*12</f>
        <v>0</v>
      </c>
      <c r="E14" s="10">
        <f>E13+D14</f>
        <v>0</v>
      </c>
      <c r="F14" s="10">
        <f>F13*(1+a_invest_return)+G14</f>
        <v>0</v>
      </c>
      <c r="G14" s="10">
        <f>MAX(0,'Buy Scenario'!F14-D14)</f>
        <v>0</v>
      </c>
    </row>
    <row r="15" spans="2:7">
      <c r="B15" s="5">
        <v>9</v>
      </c>
      <c r="C15" s="10">
        <f>a_starting_rent*(1+a_rent_growth)^9</f>
        <v>0</v>
      </c>
      <c r="D15" s="10">
        <f>(C15+a_renters_ins_mo)*12</f>
        <v>0</v>
      </c>
      <c r="E15" s="10">
        <f>E14+D15</f>
        <v>0</v>
      </c>
      <c r="F15" s="10">
        <f>F14*(1+a_invest_return)+G15</f>
        <v>0</v>
      </c>
      <c r="G15" s="10">
        <f>MAX(0,'Buy Scenario'!F15-D15)</f>
        <v>0</v>
      </c>
    </row>
    <row r="16" spans="2:7">
      <c r="B16" s="5">
        <v>10</v>
      </c>
      <c r="C16" s="10">
        <f>a_starting_rent*(1+a_rent_growth)^10</f>
        <v>0</v>
      </c>
      <c r="D16" s="10">
        <f>(C16+a_renters_ins_mo)*12</f>
        <v>0</v>
      </c>
      <c r="E16" s="10">
        <f>E15+D16</f>
        <v>0</v>
      </c>
      <c r="F16" s="10">
        <f>F15*(1+a_invest_return)+G16</f>
        <v>0</v>
      </c>
      <c r="G16" s="10">
        <f>MAX(0,'Buy Scenario'!F16-D16)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B1A33"/>
  </sheetPr>
  <dimension ref="B2:E16"/>
  <sheetViews>
    <sheetView showGridLines="0" workbookViewId="0"/>
  </sheetViews>
  <sheetFormatPr defaultRowHeight="15"/>
  <cols>
    <col min="1" max="1" width="2.7109375" customWidth="1"/>
    <col min="2" max="2" width="8.7109375" customWidth="1"/>
    <col min="3" max="6" width="16.7109375" customWidth="1"/>
  </cols>
  <sheetData>
    <row r="2" spans="2:5">
      <c r="B2" s="1" t="s">
        <v>40</v>
      </c>
    </row>
    <row r="5" spans="2:5">
      <c r="B5" s="9" t="s">
        <v>29</v>
      </c>
      <c r="C5" s="9" t="s">
        <v>41</v>
      </c>
      <c r="D5" s="9" t="s">
        <v>42</v>
      </c>
      <c r="E5" s="9" t="s">
        <v>43</v>
      </c>
    </row>
    <row r="6" spans="2:5">
      <c r="B6" s="5">
        <v>0</v>
      </c>
      <c r="C6" s="10">
        <f>'Buy Scenario'!E6</f>
        <v>0</v>
      </c>
      <c r="D6" s="10">
        <f>'Rent Scenario'!F6</f>
        <v>0</v>
      </c>
      <c r="E6" s="10">
        <f>C6-D6</f>
        <v>0</v>
      </c>
    </row>
    <row r="7" spans="2:5">
      <c r="B7" s="5">
        <v>1</v>
      </c>
      <c r="C7" s="10">
        <f>'Buy Scenario'!E7</f>
        <v>0</v>
      </c>
      <c r="D7" s="10">
        <f>'Rent Scenario'!F7</f>
        <v>0</v>
      </c>
      <c r="E7" s="10">
        <f>C7-D7</f>
        <v>0</v>
      </c>
    </row>
    <row r="8" spans="2:5">
      <c r="B8" s="5">
        <v>2</v>
      </c>
      <c r="C8" s="10">
        <f>'Buy Scenario'!E8</f>
        <v>0</v>
      </c>
      <c r="D8" s="10">
        <f>'Rent Scenario'!F8</f>
        <v>0</v>
      </c>
      <c r="E8" s="10">
        <f>C8-D8</f>
        <v>0</v>
      </c>
    </row>
    <row r="9" spans="2:5">
      <c r="B9" s="5">
        <v>3</v>
      </c>
      <c r="C9" s="10">
        <f>'Buy Scenario'!E9</f>
        <v>0</v>
      </c>
      <c r="D9" s="10">
        <f>'Rent Scenario'!F9</f>
        <v>0</v>
      </c>
      <c r="E9" s="10">
        <f>C9-D9</f>
        <v>0</v>
      </c>
    </row>
    <row r="10" spans="2:5">
      <c r="B10" s="5">
        <v>4</v>
      </c>
      <c r="C10" s="10">
        <f>'Buy Scenario'!E10</f>
        <v>0</v>
      </c>
      <c r="D10" s="10">
        <f>'Rent Scenario'!F10</f>
        <v>0</v>
      </c>
      <c r="E10" s="10">
        <f>C10-D10</f>
        <v>0</v>
      </c>
    </row>
    <row r="11" spans="2:5">
      <c r="B11" s="5">
        <v>5</v>
      </c>
      <c r="C11" s="10">
        <f>'Buy Scenario'!E11</f>
        <v>0</v>
      </c>
      <c r="D11" s="10">
        <f>'Rent Scenario'!F11</f>
        <v>0</v>
      </c>
      <c r="E11" s="10">
        <f>C11-D11</f>
        <v>0</v>
      </c>
    </row>
    <row r="12" spans="2:5">
      <c r="B12" s="5">
        <v>6</v>
      </c>
      <c r="C12" s="10">
        <f>'Buy Scenario'!E12</f>
        <v>0</v>
      </c>
      <c r="D12" s="10">
        <f>'Rent Scenario'!F12</f>
        <v>0</v>
      </c>
      <c r="E12" s="10">
        <f>C12-D12</f>
        <v>0</v>
      </c>
    </row>
    <row r="13" spans="2:5">
      <c r="B13" s="5">
        <v>7</v>
      </c>
      <c r="C13" s="10">
        <f>'Buy Scenario'!E13</f>
        <v>0</v>
      </c>
      <c r="D13" s="10">
        <f>'Rent Scenario'!F13</f>
        <v>0</v>
      </c>
      <c r="E13" s="10">
        <f>C13-D13</f>
        <v>0</v>
      </c>
    </row>
    <row r="14" spans="2:5">
      <c r="B14" s="5">
        <v>8</v>
      </c>
      <c r="C14" s="10">
        <f>'Buy Scenario'!E14</f>
        <v>0</v>
      </c>
      <c r="D14" s="10">
        <f>'Rent Scenario'!F14</f>
        <v>0</v>
      </c>
      <c r="E14" s="10">
        <f>C14-D14</f>
        <v>0</v>
      </c>
    </row>
    <row r="15" spans="2:5">
      <c r="B15" s="5">
        <v>9</v>
      </c>
      <c r="C15" s="10">
        <f>'Buy Scenario'!E15</f>
        <v>0</v>
      </c>
      <c r="D15" s="10">
        <f>'Rent Scenario'!F15</f>
        <v>0</v>
      </c>
      <c r="E15" s="10">
        <f>C15-D15</f>
        <v>0</v>
      </c>
    </row>
    <row r="16" spans="2:5">
      <c r="B16" s="5">
        <v>10</v>
      </c>
      <c r="C16" s="10">
        <f>'Buy Scenario'!E16</f>
        <v>0</v>
      </c>
      <c r="D16" s="10">
        <f>'Rent Scenario'!F16</f>
        <v>0</v>
      </c>
      <c r="E16" s="11">
        <f>C16-D16</f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B1A33"/>
  </sheetPr>
  <dimension ref="B2:C20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3" width="20.7109375" customWidth="1"/>
  </cols>
  <sheetData>
    <row r="2" spans="2:3">
      <c r="B2" s="1" t="s">
        <v>44</v>
      </c>
    </row>
    <row r="3" spans="2:3">
      <c r="B3" s="2" t="s">
        <v>45</v>
      </c>
    </row>
    <row r="5" spans="2:3">
      <c r="B5" s="4" t="s">
        <v>46</v>
      </c>
      <c r="C5" s="4"/>
    </row>
    <row r="6" spans="2:3">
      <c r="B6" s="5" t="s">
        <v>9</v>
      </c>
      <c r="C6" s="10">
        <f>a_home_price</f>
        <v>0</v>
      </c>
    </row>
    <row r="7" spans="2:3">
      <c r="B7" s="5" t="s">
        <v>11</v>
      </c>
      <c r="C7" s="7">
        <f>a_mortgage_rate</f>
        <v>0</v>
      </c>
    </row>
    <row r="8" spans="2:3">
      <c r="B8" s="5" t="s">
        <v>20</v>
      </c>
      <c r="C8" s="10">
        <f>a_starting_rent</f>
        <v>0</v>
      </c>
    </row>
    <row r="9" spans="2:3">
      <c r="B9" s="5" t="s">
        <v>47</v>
      </c>
      <c r="C9" s="7">
        <f>a_invest_return</f>
        <v>0</v>
      </c>
    </row>
    <row r="10" spans="2:3">
      <c r="B10" s="5" t="s">
        <v>48</v>
      </c>
      <c r="C10" s="10">
        <f>a_horizon_years</f>
        <v>0</v>
      </c>
    </row>
    <row r="12" spans="2:3">
      <c r="B12" s="4" t="s">
        <v>49</v>
      </c>
      <c r="C12" s="4"/>
    </row>
    <row r="13" spans="2:3">
      <c r="B13" s="5" t="s">
        <v>50</v>
      </c>
      <c r="C13" s="11">
        <f>INDEX('Comparison'!C6:C16, a_horizon_years+1)</f>
        <v>0</v>
      </c>
    </row>
    <row r="14" spans="2:3">
      <c r="B14" s="5" t="s">
        <v>51</v>
      </c>
      <c r="C14" s="11">
        <f>INDEX('Comparison'!D6:D16, a_horizon_years+1)</f>
        <v>0</v>
      </c>
    </row>
    <row r="15" spans="2:3">
      <c r="B15" s="5" t="s">
        <v>52</v>
      </c>
      <c r="C15" s="11">
        <f>C13-C14</f>
        <v>0</v>
      </c>
    </row>
    <row r="17" spans="2:3">
      <c r="B17" s="4" t="s">
        <v>53</v>
      </c>
      <c r="C17" s="4"/>
    </row>
    <row r="18" spans="2:3">
      <c r="B18" s="5" t="s">
        <v>54</v>
      </c>
      <c r="C18" s="10">
        <f>IF(C15&gt;0,"Buying","Renting")</f>
        <v>0</v>
      </c>
    </row>
    <row r="20" spans="2:3">
      <c r="B20" s="5" t="s">
        <v>55</v>
      </c>
      <c r="C20" s="11">
        <f>IFERROR(MATCH(TRUE,'Comparison'!$E$6:$E$16&gt;0,0)-1,"Not within horizon")</f>
        <v>0</v>
      </c>
    </row>
  </sheetData>
  <mergeCells count="3">
    <mergeCell ref="B5:C5"/>
    <mergeCell ref="B12:C12"/>
    <mergeCell ref="B17:C17"/>
  </mergeCells>
  <pageMargins left="0.7" right="0.7" top="0.75" bottom="0.75" header="0.3" footer="0.3"/>
  <pageSetup paperSize="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Instructions</vt:lpstr>
      <vt:lpstr>Assumptions</vt:lpstr>
      <vt:lpstr>Buy Scenario</vt:lpstr>
      <vt:lpstr>Rent Scenario</vt:lpstr>
      <vt:lpstr>Comparison</vt:lpstr>
      <vt:lpstr>Summary</vt:lpstr>
      <vt:lpstr>a_appreciation</vt:lpstr>
      <vt:lpstr>a_closing_pct</vt:lpstr>
      <vt:lpstr>a_down_pct</vt:lpstr>
      <vt:lpstr>a_hoa_monthly</vt:lpstr>
      <vt:lpstr>a_home_price</vt:lpstr>
      <vt:lpstr>a_horizon_years</vt:lpstr>
      <vt:lpstr>a_insurance</vt:lpstr>
      <vt:lpstr>a_invest_return</vt:lpstr>
      <vt:lpstr>a_loan_years</vt:lpstr>
      <vt:lpstr>a_maint_pct</vt:lpstr>
      <vt:lpstr>a_mortgage_rate</vt:lpstr>
      <vt:lpstr>a_property_tax_pct</vt:lpstr>
      <vt:lpstr>a_rent_growth</vt:lpstr>
      <vt:lpstr>a_renters_ins_mo</vt:lpstr>
      <vt:lpstr>a_selling_pct</vt:lpstr>
      <vt:lpstr>a_starting_rent</vt:lpstr>
      <vt:lpstr>Summary!Print_Area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2026-05-29T23:25:29Z</dcterms:created>
  <dcterms:modified xsi:type="dcterms:W3CDTF">2026-05-29T23:25:29Z</dcterms:modified>
</cp:coreProperties>
</file>