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ebt Metrics" sheetId="1" r:id="rId1"/>
    <sheet name="Valuation" sheetId="2" r:id="rId2"/>
    <sheet name="Returns" sheetId="3" r:id="rId3"/>
    <sheet name="Sparkline Demo" sheetId="4" r:id="rId4"/>
    <sheet name="Audit Checklist" sheetId="5" r:id="rId5"/>
  </sheets>
  <calcPr calcId="124519" fullCalcOnLoad="1"/>
</workbook>
</file>

<file path=xl/sharedStrings.xml><?xml version="1.0" encoding="utf-8"?>
<sst xmlns="http://schemas.openxmlformats.org/spreadsheetml/2006/main" count="84" uniqueCount="83">
  <si>
    <t>Debt Metrics — Worked Examples</t>
  </si>
  <si>
    <t>INPUTS</t>
  </si>
  <si>
    <t>NOI</t>
  </si>
  <si>
    <t>Sample stabilized NOI</t>
  </si>
  <si>
    <t>Loan amount</t>
  </si>
  <si>
    <t>Loan rate</t>
  </si>
  <si>
    <t>All-in rate</t>
  </si>
  <si>
    <t>Amortization (months)</t>
  </si>
  <si>
    <t>30-year amort</t>
  </si>
  <si>
    <t>Property value</t>
  </si>
  <si>
    <t>Income approach value</t>
  </si>
  <si>
    <t>Total project cost</t>
  </si>
  <si>
    <t>Gross potential rent (GPR)</t>
  </si>
  <si>
    <t>100% occupancy gross revenue</t>
  </si>
  <si>
    <t>Operating expenses (OpEx)</t>
  </si>
  <si>
    <t>Excl. debt service</t>
  </si>
  <si>
    <t>COMPUTED METRICS</t>
  </si>
  <si>
    <t>Loan constant</t>
  </si>
  <si>
    <t>Annual debt service</t>
  </si>
  <si>
    <t>DSCR</t>
  </si>
  <si>
    <t>Debt yield</t>
  </si>
  <si>
    <t>LTV</t>
  </si>
  <si>
    <t>LTC</t>
  </si>
  <si>
    <t>Break-even occupancy</t>
  </si>
  <si>
    <t>Valuation — Worked Examples</t>
  </si>
  <si>
    <t>INCOME APPROACH</t>
  </si>
  <si>
    <t>Cap rate</t>
  </si>
  <si>
    <t>Value (income approach)</t>
  </si>
  <si>
    <t>EXIT VALUATION (TRENDED)</t>
  </si>
  <si>
    <t>Hold period (years)</t>
  </si>
  <si>
    <t>Rent growth</t>
  </si>
  <si>
    <t>Exit cap rate</t>
  </si>
  <si>
    <t>Exit NOI</t>
  </si>
  <si>
    <t>Exit value</t>
  </si>
  <si>
    <t>Investor Returns — IRR / Equity Multiple</t>
  </si>
  <si>
    <t>SAMPLE 5-YEAR CASH FLOW</t>
  </si>
  <si>
    <t>Year</t>
  </si>
  <si>
    <t>Cash flow</t>
  </si>
  <si>
    <t>COMPUTED</t>
  </si>
  <si>
    <t>IRR</t>
  </si>
  <si>
    <t>Equity multiple</t>
  </si>
  <si>
    <t>Profit</t>
  </si>
  <si>
    <t>Sparkline Examples (LINE)</t>
  </si>
  <si>
    <t>Native Excel LINE sparklines in column I. Copy the technique: Insert &gt; Sparklines &gt; Line, select data range, choose output cell.</t>
  </si>
  <si>
    <t>Series</t>
  </si>
  <si>
    <t>Yr 1</t>
  </si>
  <si>
    <t>Yr 2</t>
  </si>
  <si>
    <t>Yr 3</t>
  </si>
  <si>
    <t>Yr 4</t>
  </si>
  <si>
    <t>Yr 5</t>
  </si>
  <si>
    <t>Yr 6</t>
  </si>
  <si>
    <t>Sparkline</t>
  </si>
  <si>
    <t>Notes</t>
  </si>
  <si>
    <t>Cap rate trend</t>
  </si>
  <si>
    <t>Cap rate compression during hold is the exit value lever.</t>
  </si>
  <si>
    <t>NOI growth index</t>
  </si>
  <si>
    <t>3% annual NOI growth is a conservative base case assumption.</t>
  </si>
  <si>
    <t>DSCR by year</t>
  </si>
  <si>
    <t>Rising DSCR signals improving debt coverage as NOI grows.</t>
  </si>
  <si>
    <t>Occupancy rate</t>
  </si>
  <si>
    <t>Lease-up curve: stabilize by year 3.</t>
  </si>
  <si>
    <t>Cumul equity index</t>
  </si>
  <si>
    <t>Equity index jumps on year 6 exit (sale proceeds).</t>
  </si>
  <si>
    <t>Interest rate scenario</t>
  </si>
  <si>
    <t>Rate scenario: modest decline, then plateau.</t>
  </si>
  <si>
    <t>HOW TO COPY: Insert &gt; Sparklines &gt; Line. Select the data range (C6:H6 for row 1). Select the output cell (I6). The sparkline updates live when data changes.</t>
  </si>
  <si>
    <t>Model Audit Checklist</t>
  </si>
  <si>
    <t>PRE-IC AUDIT</t>
  </si>
  <si>
    <t>Inputs separated from formulas</t>
  </si>
  <si>
    <t>No hardcoded values in formulas</t>
  </si>
  <si>
    <t>Sources = Uses</t>
  </si>
  <si>
    <t>Negative cash flow flagged</t>
  </si>
  <si>
    <t>Debt service &gt; 0</t>
  </si>
  <si>
    <t>Circular references cleared</t>
  </si>
  <si>
    <t>Date consistency</t>
  </si>
  <si>
    <t>Hidden rows / columns identified</t>
  </si>
  <si>
    <t>Broken external links resolved</t>
  </si>
  <si>
    <t>Print areas defined on summary tabs</t>
  </si>
  <si>
    <t>Freeze panes on long sheets</t>
  </si>
  <si>
    <t>Named ranges for cross-sheet refs</t>
  </si>
  <si>
    <t>Version stamp updated on Cover tab</t>
  </si>
  <si>
    <t>DSCR sensitivity to rate change checked</t>
  </si>
  <si>
    <t>LTV computed on correct value (as-is / as-stab / exit)</t>
  </si>
</sst>
</file>

<file path=xl/styles.xml><?xml version="1.0" encoding="utf-8"?>
<styleSheet xmlns="http://schemas.openxmlformats.org/spreadsheetml/2006/main">
  <numFmts count="4">
    <numFmt numFmtId="164" formatCode="_($* #,##0_);_($* (#,##0);_($* &quot;-&quot;_);_(@_)"/>
    <numFmt numFmtId="165" formatCode="0.00%"/>
    <numFmt numFmtId="166" formatCode="#,##0"/>
    <numFmt numFmtId="167" formatCode="0.00&quot;x&quot;"/>
  </numFmts>
  <fonts count="11">
    <font>
      <sz val="11"/>
      <color theme="1"/>
      <name val="Calibri"/>
      <family val="2"/>
      <scheme val="minor"/>
    </font>
    <font>
      <b/>
      <sz val="16"/>
      <color rgb="FF0B1A33"/>
      <name val="Cambria"/>
      <family val="2"/>
    </font>
    <font>
      <b/>
      <sz val="11"/>
      <color rgb="FFFAF6EE"/>
      <name val="Calibri"/>
      <family val="2"/>
      <scheme val="minor"/>
    </font>
    <font>
      <b/>
      <sz val="10"/>
      <color rgb="FF0B1A33"/>
      <name val="Calibri"/>
      <family val="2"/>
      <scheme val="minor"/>
    </font>
    <font>
      <sz val="10"/>
      <color rgb="FF1F4E79"/>
      <name val="Calibri"/>
      <family val="2"/>
      <scheme val="minor"/>
    </font>
    <font>
      <sz val="9"/>
      <color rgb="FF3D4757"/>
      <name val="Consolas"/>
      <family val="2"/>
    </font>
    <font>
      <sz val="10"/>
      <color rgb="FF16192A"/>
      <name val="Calibri"/>
      <family val="2"/>
      <scheme val="minor"/>
    </font>
    <font>
      <i/>
      <sz val="9"/>
      <color rgb="FF3D4757"/>
      <name val="Calibri"/>
      <family val="2"/>
      <scheme val="minor"/>
    </font>
    <font>
      <b/>
      <sz val="9"/>
      <color rgb="FFFAF6EE"/>
      <name val="Calibri"/>
      <family val="2"/>
      <scheme val="minor"/>
    </font>
    <font>
      <sz val="9"/>
      <color rgb="FF1F4E79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B1A33"/>
        <bgColor indexed="64"/>
      </patternFill>
    </fill>
    <fill>
      <patternFill patternType="solid">
        <fgColor rgb="FFDDEBF7"/>
        <bgColor indexed="64"/>
      </patternFill>
    </fill>
  </fills>
  <borders count="2">
    <border>
      <left/>
      <right/>
      <top/>
      <bottom/>
      <diagonal/>
    </border>
    <border>
      <left style="thin">
        <color rgb="FFD8D2C4"/>
      </left>
      <right style="thin">
        <color rgb="FFD8D2C4"/>
      </right>
      <top style="thin">
        <color rgb="FFD8D2C4"/>
      </top>
      <bottom style="thin">
        <color rgb="FFD8D2C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indent="1"/>
    </xf>
    <xf numFmtId="0" fontId="3" fillId="0" borderId="0" xfId="0" applyFont="1"/>
    <xf numFmtId="164" fontId="4" fillId="3" borderId="1" xfId="0" applyNumberFormat="1" applyFont="1" applyFill="1" applyBorder="1" applyAlignment="1">
      <alignment horizontal="right"/>
    </xf>
    <xf numFmtId="0" fontId="5" fillId="0" borderId="0" xfId="0" applyFont="1"/>
    <xf numFmtId="165" fontId="4" fillId="3" borderId="1" xfId="0" applyNumberFormat="1" applyFont="1" applyFill="1" applyBorder="1" applyAlignment="1">
      <alignment horizontal="right"/>
    </xf>
    <xf numFmtId="166" fontId="4" fillId="3" borderId="1" xfId="0" applyNumberFormat="1" applyFont="1" applyFill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7" fontId="6" fillId="0" borderId="1" xfId="0" applyNumberFormat="1" applyFont="1" applyBorder="1" applyAlignment="1">
      <alignment horizontal="right"/>
    </xf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10" fillId="0" borderId="0" xfId="0" applyFont="1"/>
    <xf numFmtId="0" fontId="10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B89A5B"/>
  </sheetPr>
  <dimension ref="B2:D21"/>
  <sheetViews>
    <sheetView showGridLines="0" tabSelected="1" workbookViewId="0"/>
  </sheetViews>
  <sheetFormatPr defaultRowHeight="15"/>
  <cols>
    <col min="1" max="1" width="2.7109375" customWidth="1"/>
    <col min="2" max="2" width="32.7109375" customWidth="1"/>
    <col min="3" max="3" width="18.7109375" customWidth="1"/>
    <col min="4" max="4" width="40.7109375" customWidth="1"/>
  </cols>
  <sheetData>
    <row r="2" spans="2:4">
      <c r="B2" s="1" t="s">
        <v>0</v>
      </c>
    </row>
    <row r="4" spans="2:4">
      <c r="B4" s="2" t="s">
        <v>1</v>
      </c>
      <c r="C4" s="2"/>
      <c r="D4" s="2"/>
    </row>
    <row r="5" spans="2:4">
      <c r="B5" s="3" t="s">
        <v>2</v>
      </c>
      <c r="C5" s="4">
        <v>1000000</v>
      </c>
      <c r="D5" s="5" t="s">
        <v>3</v>
      </c>
    </row>
    <row r="6" spans="2:4">
      <c r="B6" s="3" t="s">
        <v>4</v>
      </c>
      <c r="C6" s="4">
        <v>8500000</v>
      </c>
      <c r="D6" s="5"/>
    </row>
    <row r="7" spans="2:4">
      <c r="B7" s="3" t="s">
        <v>5</v>
      </c>
      <c r="C7" s="6">
        <v>0.065</v>
      </c>
      <c r="D7" s="5" t="s">
        <v>6</v>
      </c>
    </row>
    <row r="8" spans="2:4">
      <c r="B8" s="3" t="s">
        <v>7</v>
      </c>
      <c r="C8" s="7">
        <v>360</v>
      </c>
      <c r="D8" s="5" t="s">
        <v>8</v>
      </c>
    </row>
    <row r="9" spans="2:4">
      <c r="B9" s="3" t="s">
        <v>9</v>
      </c>
      <c r="C9" s="4">
        <v>18000000</v>
      </c>
      <c r="D9" s="5" t="s">
        <v>10</v>
      </c>
    </row>
    <row r="10" spans="2:4">
      <c r="B10" s="3" t="s">
        <v>11</v>
      </c>
      <c r="C10" s="4">
        <v>12000000</v>
      </c>
      <c r="D10" s="5"/>
    </row>
    <row r="11" spans="2:4">
      <c r="B11" s="3" t="s">
        <v>12</v>
      </c>
      <c r="C11" s="4">
        <v>1800000</v>
      </c>
      <c r="D11" s="5" t="s">
        <v>13</v>
      </c>
    </row>
    <row r="12" spans="2:4">
      <c r="B12" s="3" t="s">
        <v>14</v>
      </c>
      <c r="C12" s="4">
        <v>450000</v>
      </c>
      <c r="D12" s="5" t="s">
        <v>15</v>
      </c>
    </row>
    <row r="14" spans="2:4">
      <c r="B14" s="2" t="s">
        <v>16</v>
      </c>
      <c r="C14" s="2"/>
      <c r="D14" s="2"/>
    </row>
    <row r="15" spans="2:4">
      <c r="B15" s="3" t="s">
        <v>17</v>
      </c>
      <c r="C15" s="8">
        <f>-PMT(C7/12, C8, 1)*12</f>
        <v>0</v>
      </c>
      <c r="D15" s="5">
        <f>-PMT(rate/12, amort, 1)*12</f>
        <v>0</v>
      </c>
    </row>
    <row r="16" spans="2:4">
      <c r="B16" s="3" t="s">
        <v>18</v>
      </c>
      <c r="C16" s="9">
        <f>C6*C15</f>
        <v>0</v>
      </c>
      <c r="D16" s="5">
        <f>loan × loan_constant</f>
        <v>0</v>
      </c>
    </row>
    <row r="17" spans="2:4">
      <c r="B17" s="3" t="s">
        <v>19</v>
      </c>
      <c r="C17" s="10">
        <f>C5/C16</f>
        <v>0</v>
      </c>
      <c r="D17" s="5">
        <f>NOI / annual_debt_service</f>
        <v>0</v>
      </c>
    </row>
    <row r="18" spans="2:4">
      <c r="B18" s="3" t="s">
        <v>20</v>
      </c>
      <c r="C18" s="8">
        <f>C5/C6</f>
        <v>0</v>
      </c>
      <c r="D18" s="5">
        <f>NOI / loan</f>
        <v>0</v>
      </c>
    </row>
    <row r="19" spans="2:4">
      <c r="B19" s="3" t="s">
        <v>21</v>
      </c>
      <c r="C19" s="8">
        <f>C6/C9</f>
        <v>0</v>
      </c>
      <c r="D19" s="5">
        <f>loan / value</f>
        <v>0</v>
      </c>
    </row>
    <row r="20" spans="2:4">
      <c r="B20" s="3" t="s">
        <v>22</v>
      </c>
      <c r="C20" s="8">
        <f>C6/C10</f>
        <v>0</v>
      </c>
      <c r="D20" s="5">
        <f>loan / TPC</f>
        <v>0</v>
      </c>
    </row>
    <row r="21" spans="2:4">
      <c r="B21" s="3" t="s">
        <v>23</v>
      </c>
      <c r="C21" s="8">
        <f>(C12+C16)/C11</f>
        <v>0</v>
      </c>
      <c r="D21" s="5">
        <f>(OpEx+DS)/GPR</f>
        <v>0</v>
      </c>
    </row>
  </sheetData>
  <mergeCells count="2">
    <mergeCell ref="B4:D4"/>
    <mergeCell ref="B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B89A5B"/>
  </sheetPr>
  <dimension ref="B2:D14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3" width="18.7109375" customWidth="1"/>
    <col min="4" max="4" width="40.7109375" customWidth="1"/>
  </cols>
  <sheetData>
    <row r="2" spans="2:4">
      <c r="B2" s="1" t="s">
        <v>24</v>
      </c>
    </row>
    <row r="4" spans="2:4">
      <c r="B4" s="2" t="s">
        <v>25</v>
      </c>
      <c r="C4" s="2"/>
      <c r="D4" s="2"/>
    </row>
    <row r="5" spans="2:4">
      <c r="B5" s="3" t="s">
        <v>2</v>
      </c>
      <c r="C5" s="4">
        <v>1000000</v>
      </c>
    </row>
    <row r="6" spans="2:4">
      <c r="B6" s="3" t="s">
        <v>26</v>
      </c>
      <c r="C6" s="6">
        <v>0.055</v>
      </c>
    </row>
    <row r="7" spans="2:4">
      <c r="B7" s="3" t="s">
        <v>27</v>
      </c>
      <c r="C7" s="9">
        <f>C5/C6</f>
        <v>0</v>
      </c>
      <c r="D7" s="5">
        <f>NOI / cap_rate</f>
        <v>0</v>
      </c>
    </row>
    <row r="9" spans="2:4">
      <c r="B9" s="2" t="s">
        <v>28</v>
      </c>
      <c r="C9" s="2"/>
      <c r="D9" s="2"/>
    </row>
    <row r="10" spans="2:4">
      <c r="B10" s="3" t="s">
        <v>29</v>
      </c>
      <c r="C10" s="7">
        <v>5</v>
      </c>
    </row>
    <row r="11" spans="2:4">
      <c r="B11" s="3" t="s">
        <v>30</v>
      </c>
      <c r="C11" s="6">
        <v>0.03</v>
      </c>
    </row>
    <row r="12" spans="2:4">
      <c r="B12" s="3" t="s">
        <v>31</v>
      </c>
      <c r="C12" s="6">
        <v>0.0575</v>
      </c>
    </row>
    <row r="13" spans="2:4">
      <c r="B13" s="3" t="s">
        <v>32</v>
      </c>
      <c r="C13" s="9">
        <f>C5*(1+C11)^(C10-3)</f>
        <v>0</v>
      </c>
      <c r="D13" s="5">
        <f>NOI × (1+rent_growth)^(hold-3)</f>
        <v>0</v>
      </c>
    </row>
    <row r="14" spans="2:4">
      <c r="B14" s="3" t="s">
        <v>33</v>
      </c>
      <c r="C14" s="9">
        <f>C13/C12</f>
        <v>0</v>
      </c>
      <c r="D14" s="5">
        <f>Exit_NOI / exit_cap</f>
        <v>0</v>
      </c>
    </row>
  </sheetData>
  <mergeCells count="2">
    <mergeCell ref="B4:D4"/>
    <mergeCell ref="B9:D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B89A5B"/>
  </sheetPr>
  <dimension ref="B2:H11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7" width="14.7109375" customWidth="1"/>
  </cols>
  <sheetData>
    <row r="2" spans="2:8">
      <c r="B2" s="1" t="s">
        <v>34</v>
      </c>
    </row>
    <row r="4" spans="2:8">
      <c r="B4" s="2" t="s">
        <v>35</v>
      </c>
      <c r="C4" s="2"/>
      <c r="D4" s="2"/>
      <c r="E4" s="2"/>
      <c r="F4" s="2"/>
      <c r="G4" s="2"/>
    </row>
    <row r="5" spans="2:8">
      <c r="B5" s="3" t="s">
        <v>36</v>
      </c>
      <c r="C5" s="3">
        <v>0</v>
      </c>
      <c r="D5" s="3">
        <v>1</v>
      </c>
      <c r="E5" s="3">
        <v>2</v>
      </c>
      <c r="F5" s="3">
        <v>3</v>
      </c>
      <c r="G5" s="3">
        <v>4</v>
      </c>
      <c r="H5" s="3">
        <v>5</v>
      </c>
    </row>
    <row r="6" spans="2:8">
      <c r="B6" s="3" t="s">
        <v>37</v>
      </c>
      <c r="C6" s="4">
        <v>-1000000</v>
      </c>
      <c r="D6" s="4">
        <v>50000</v>
      </c>
      <c r="E6" s="4">
        <v>80000</v>
      </c>
      <c r="F6" s="4">
        <v>100000</v>
      </c>
      <c r="G6" s="4">
        <v>120000</v>
      </c>
      <c r="H6" s="4">
        <v>1500000</v>
      </c>
    </row>
    <row r="8" spans="2:8">
      <c r="B8" s="2" t="s">
        <v>38</v>
      </c>
      <c r="C8" s="2"/>
      <c r="D8" s="2"/>
      <c r="E8" s="2"/>
      <c r="F8" s="2"/>
      <c r="G8" s="2"/>
    </row>
    <row r="9" spans="2:8">
      <c r="B9" s="3" t="s">
        <v>39</v>
      </c>
      <c r="C9" s="8">
        <f>IRR(C6:H6)</f>
        <v>0</v>
      </c>
      <c r="D9" s="5">
        <f>IRR(cash_flow_series)</f>
        <v>0</v>
      </c>
    </row>
    <row r="10" spans="2:8">
      <c r="B10" s="3" t="s">
        <v>40</v>
      </c>
      <c r="C10" s="10">
        <f>SUM(D6:H6)/-C6</f>
        <v>0</v>
      </c>
      <c r="D10" s="5">
        <f>SUM(distributions) / equity_invested</f>
        <v>0</v>
      </c>
    </row>
    <row r="11" spans="2:8">
      <c r="B11" s="3" t="s">
        <v>41</v>
      </c>
      <c r="C11" s="9">
        <f>SUM(D6:H6)+C6</f>
        <v>0</v>
      </c>
      <c r="D11" s="5">
        <f>Sum_of_flows + initial_negative</f>
        <v>0</v>
      </c>
    </row>
  </sheetData>
  <mergeCells count="2">
    <mergeCell ref="B4:G4"/>
    <mergeCell ref="B8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B89A5B"/>
  </sheetPr>
  <dimension ref="B2:J12"/>
  <sheetViews>
    <sheetView showGridLines="0" workbookViewId="0"/>
  </sheetViews>
  <sheetFormatPr defaultRowHeight="15"/>
  <cols>
    <col min="1" max="1" width="2.7109375" customWidth="1"/>
    <col min="2" max="2" width="28.7109375" customWidth="1"/>
    <col min="3" max="8" width="10.7109375" customWidth="1"/>
    <col min="9" max="9" width="14.7109375" customWidth="1"/>
    <col min="10" max="10" width="36.7109375" customWidth="1"/>
  </cols>
  <sheetData>
    <row r="2" spans="2:10">
      <c r="B2" s="1" t="s">
        <v>42</v>
      </c>
    </row>
    <row r="3" spans="2:10">
      <c r="B3" s="11" t="s">
        <v>43</v>
      </c>
      <c r="C3" s="11"/>
      <c r="D3" s="11"/>
      <c r="E3" s="11"/>
      <c r="F3" s="11"/>
      <c r="G3" s="11"/>
      <c r="H3" s="11"/>
      <c r="I3" s="11"/>
      <c r="J3" s="11"/>
    </row>
    <row r="5" spans="2:10">
      <c r="B5" s="12" t="s">
        <v>44</v>
      </c>
      <c r="C5" s="12" t="s">
        <v>45</v>
      </c>
      <c r="D5" s="12" t="s">
        <v>46</v>
      </c>
      <c r="E5" s="12" t="s">
        <v>47</v>
      </c>
      <c r="F5" s="12" t="s">
        <v>48</v>
      </c>
      <c r="G5" s="12" t="s">
        <v>49</v>
      </c>
      <c r="H5" s="12" t="s">
        <v>50</v>
      </c>
      <c r="I5" s="12" t="s">
        <v>51</v>
      </c>
      <c r="J5" s="12" t="s">
        <v>52</v>
      </c>
    </row>
    <row r="6" spans="2:10" ht="18" customHeight="1">
      <c r="B6" s="3" t="s">
        <v>53</v>
      </c>
      <c r="C6" s="6">
        <v>0.058</v>
      </c>
      <c r="D6" s="6">
        <v>0.056</v>
      </c>
      <c r="E6" s="6">
        <v>0.054</v>
      </c>
      <c r="F6" s="6">
        <v>0.052</v>
      </c>
      <c r="G6" s="6">
        <v>0.053</v>
      </c>
      <c r="H6" s="6">
        <v>0.055</v>
      </c>
      <c r="J6" s="11" t="s">
        <v>54</v>
      </c>
    </row>
    <row r="7" spans="2:10" ht="18" customHeight="1">
      <c r="B7" s="3" t="s">
        <v>55</v>
      </c>
      <c r="C7" s="6">
        <v>1</v>
      </c>
      <c r="D7" s="6">
        <v>1.03</v>
      </c>
      <c r="E7" s="6">
        <v>1.061</v>
      </c>
      <c r="F7" s="6">
        <v>1.093</v>
      </c>
      <c r="G7" s="6">
        <v>1.126</v>
      </c>
      <c r="H7" s="6">
        <v>1.159</v>
      </c>
      <c r="J7" s="11" t="s">
        <v>56</v>
      </c>
    </row>
    <row r="8" spans="2:10" ht="18" customHeight="1">
      <c r="B8" s="3" t="s">
        <v>57</v>
      </c>
      <c r="C8" s="6">
        <v>1.15</v>
      </c>
      <c r="D8" s="6">
        <v>1.22</v>
      </c>
      <c r="E8" s="6">
        <v>1.28</v>
      </c>
      <c r="F8" s="6">
        <v>1.35</v>
      </c>
      <c r="G8" s="6">
        <v>1.41</v>
      </c>
      <c r="H8" s="6">
        <v>1.48</v>
      </c>
      <c r="J8" s="11" t="s">
        <v>58</v>
      </c>
    </row>
    <row r="9" spans="2:10" ht="18" customHeight="1">
      <c r="B9" s="3" t="s">
        <v>59</v>
      </c>
      <c r="C9" s="6">
        <v>0.72</v>
      </c>
      <c r="D9" s="6">
        <v>0.84</v>
      </c>
      <c r="E9" s="6">
        <v>0.92</v>
      </c>
      <c r="F9" s="6">
        <v>0.9399999999999999</v>
      </c>
      <c r="G9" s="6">
        <v>0.95</v>
      </c>
      <c r="H9" s="6">
        <v>0.96</v>
      </c>
      <c r="J9" s="11" t="s">
        <v>60</v>
      </c>
    </row>
    <row r="10" spans="2:10" ht="18" customHeight="1">
      <c r="B10" s="3" t="s">
        <v>61</v>
      </c>
      <c r="C10" s="6">
        <v>1</v>
      </c>
      <c r="D10" s="6">
        <v>1.05</v>
      </c>
      <c r="E10" s="6">
        <v>1.12</v>
      </c>
      <c r="F10" s="6">
        <v>1.21</v>
      </c>
      <c r="G10" s="6">
        <v>1.34</v>
      </c>
      <c r="H10" s="6">
        <v>1.85</v>
      </c>
      <c r="J10" s="11" t="s">
        <v>62</v>
      </c>
    </row>
    <row r="11" spans="2:10" ht="18" customHeight="1">
      <c r="B11" s="3" t="s">
        <v>63</v>
      </c>
      <c r="C11" s="6">
        <v>0.07000000000000001</v>
      </c>
      <c r="D11" s="6">
        <v>0.068</v>
      </c>
      <c r="E11" s="6">
        <v>0.065</v>
      </c>
      <c r="F11" s="6">
        <v>0.063</v>
      </c>
      <c r="G11" s="6">
        <v>0.062</v>
      </c>
      <c r="H11" s="6">
        <v>0.062</v>
      </c>
      <c r="J11" s="11" t="s">
        <v>64</v>
      </c>
    </row>
    <row r="12" spans="2:10" ht="36" customHeight="1">
      <c r="B12" s="13" t="s">
        <v>65</v>
      </c>
      <c r="C12" s="13"/>
      <c r="D12" s="13"/>
      <c r="E12" s="13"/>
      <c r="F12" s="13"/>
      <c r="G12" s="13"/>
      <c r="H12" s="13"/>
      <c r="I12" s="13"/>
      <c r="J12" s="13"/>
    </row>
  </sheetData>
  <mergeCells count="2">
    <mergeCell ref="B3:J3"/>
    <mergeCell ref="B12:J12"/>
  </mergeCell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high="1" low="1">
          <x14:colorSeries rgb="FF0B1A3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rgb="FFB89A5B"/>
          <x14:colorLow rgb="FF6E1E2F"/>
          <x14:sparklines>
            <x14:sparkline>
              <xm:f>'Sparkline Demo'!C11:H11</xm:f>
              <xm:sqref>I11</xm:sqref>
            </x14:sparkline>
          </x14:sparklines>
        </x14:sparklineGroup>
        <x14:sparklineGroup displayEmptyCellsAs="gap" markers="1" high="1" low="1">
          <x14:colorSeries rgb="FF0B1A3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rgb="FFB89A5B"/>
          <x14:colorLow rgb="FF6E1E2F"/>
          <x14:sparklines>
            <x14:sparkline>
              <xm:f>'Sparkline Demo'!C10:H10</xm:f>
              <xm:sqref>I10</xm:sqref>
            </x14:sparkline>
          </x14:sparklines>
        </x14:sparklineGroup>
        <x14:sparklineGroup displayEmptyCellsAs="gap" markers="1" high="1" low="1">
          <x14:colorSeries rgb="FF0B1A3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rgb="FFB89A5B"/>
          <x14:colorLow rgb="FF6E1E2F"/>
          <x14:sparklines>
            <x14:sparkline>
              <xm:f>'Sparkline Demo'!C9:H9</xm:f>
              <xm:sqref>I9</xm:sqref>
            </x14:sparkline>
          </x14:sparklines>
        </x14:sparklineGroup>
        <x14:sparklineGroup displayEmptyCellsAs="gap" markers="1" high="1" low="1">
          <x14:colorSeries rgb="FF0B1A3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rgb="FFB89A5B"/>
          <x14:colorLow rgb="FF6E1E2F"/>
          <x14:sparklines>
            <x14:sparkline>
              <xm:f>'Sparkline Demo'!C8:H8</xm:f>
              <xm:sqref>I8</xm:sqref>
            </x14:sparkline>
          </x14:sparklines>
        </x14:sparklineGroup>
        <x14:sparklineGroup displayEmptyCellsAs="gap" markers="1" high="1" low="1">
          <x14:colorSeries rgb="FF0B1A3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rgb="FFB89A5B"/>
          <x14:colorLow rgb="FF6E1E2F"/>
          <x14:sparklines>
            <x14:sparkline>
              <xm:f>'Sparkline Demo'!C7:H7</xm:f>
              <xm:sqref>I7</xm:sqref>
            </x14:sparkline>
          </x14:sparklines>
        </x14:sparklineGroup>
        <x14:sparklineGroup displayEmptyCellsAs="gap" markers="1" high="1" low="1">
          <x14:colorSeries rgb="FF0B1A3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rgb="FFB89A5B"/>
          <x14:colorLow rgb="FF6E1E2F"/>
          <x14:sparklines>
            <x14:sparkline>
              <xm:f>'Sparkline Demo'!C6:H6</xm:f>
              <xm:sqref>I6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B1A33"/>
  </sheetPr>
  <dimension ref="B2:C20"/>
  <sheetViews>
    <sheetView showGridLines="0" workbookViewId="0"/>
  </sheetViews>
  <sheetFormatPr defaultRowHeight="15"/>
  <cols>
    <col min="1" max="1" width="2.7109375" customWidth="1"/>
    <col min="2" max="2" width="50.7109375" customWidth="1"/>
    <col min="3" max="3" width="12.7109375" customWidth="1"/>
  </cols>
  <sheetData>
    <row r="2" spans="2:3">
      <c r="B2" s="1" t="s">
        <v>66</v>
      </c>
    </row>
    <row r="4" spans="2:3">
      <c r="B4" s="2" t="s">
        <v>67</v>
      </c>
      <c r="C4" s="2"/>
    </row>
    <row r="6" spans="2:3">
      <c r="B6" s="14" t="s">
        <v>68</v>
      </c>
      <c r="C6" s="15"/>
    </row>
    <row r="7" spans="2:3">
      <c r="B7" s="14" t="s">
        <v>69</v>
      </c>
      <c r="C7" s="15"/>
    </row>
    <row r="8" spans="2:3">
      <c r="B8" s="14" t="s">
        <v>70</v>
      </c>
      <c r="C8" s="15"/>
    </row>
    <row r="9" spans="2:3">
      <c r="B9" s="14" t="s">
        <v>71</v>
      </c>
      <c r="C9" s="15"/>
    </row>
    <row r="10" spans="2:3">
      <c r="B10" s="14" t="s">
        <v>72</v>
      </c>
      <c r="C10" s="15"/>
    </row>
    <row r="11" spans="2:3">
      <c r="B11" s="14" t="s">
        <v>73</v>
      </c>
      <c r="C11" s="15"/>
    </row>
    <row r="12" spans="2:3">
      <c r="B12" s="14" t="s">
        <v>74</v>
      </c>
      <c r="C12" s="15"/>
    </row>
    <row r="13" spans="2:3">
      <c r="B13" s="14" t="s">
        <v>75</v>
      </c>
      <c r="C13" s="15"/>
    </row>
    <row r="14" spans="2:3">
      <c r="B14" s="14" t="s">
        <v>76</v>
      </c>
      <c r="C14" s="15"/>
    </row>
    <row r="15" spans="2:3">
      <c r="B15" s="14" t="s">
        <v>77</v>
      </c>
      <c r="C15" s="15"/>
    </row>
    <row r="16" spans="2:3">
      <c r="B16" s="14" t="s">
        <v>78</v>
      </c>
      <c r="C16" s="15"/>
    </row>
    <row r="17" spans="2:3">
      <c r="B17" s="14" t="s">
        <v>79</v>
      </c>
      <c r="C17" s="15"/>
    </row>
    <row r="18" spans="2:3">
      <c r="B18" s="14" t="s">
        <v>80</v>
      </c>
      <c r="C18" s="15"/>
    </row>
    <row r="19" spans="2:3">
      <c r="B19" s="14" t="s">
        <v>81</v>
      </c>
      <c r="C19" s="15"/>
    </row>
    <row r="20" spans="2:3">
      <c r="B20" s="14" t="s">
        <v>82</v>
      </c>
      <c r="C20" s="15"/>
    </row>
  </sheetData>
  <mergeCells count="1"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Debt Metrics</vt:lpstr>
      <vt:lpstr>Valuation</vt:lpstr>
      <vt:lpstr>Returns</vt:lpstr>
      <vt:lpstr>Sparkline Demo</vt:lpstr>
      <vt:lpstr>Audit Checklist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2026-05-29T23:35:07Z</dcterms:created>
  <dcterms:modified xsi:type="dcterms:W3CDTF">2026-05-29T23:35:07Z</dcterms:modified>
</cp:coreProperties>
</file>