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Instructions" sheetId="1" r:id="rId1"/>
    <sheet name="PFS" sheetId="2" r:id="rId2"/>
    <sheet name="Assets Detail" sheetId="3" r:id="rId3"/>
    <sheet name="Liabilities Detail" sheetId="4" r:id="rId4"/>
    <sheet name="Liquidity" sheetId="5" r:id="rId5"/>
    <sheet name="REO Summary" sheetId="6" r:id="rId6"/>
    <sheet name="REO Detail" sheetId="7" r:id="rId7"/>
    <sheet name="Contingent Liab" sheetId="8" r:id="rId8"/>
    <sheet name="Debt Maturity" sheetId="9" r:id="rId9"/>
    <sheet name="Certification" sheetId="10" r:id="rId10"/>
    <sheet name="Lender Summary" sheetId="11" r:id="rId11"/>
  </sheets>
  <definedNames>
    <definedName name="in_cash_checking">'PFS'!$C$43</definedName>
    <definedName name="in_cash_savings">'PFS'!$C$44</definedName>
    <definedName name="in_credit_cards">'PFS'!$C$56</definedName>
    <definedName name="in_life_insurance_cv">'PFS'!$C$49</definedName>
    <definedName name="in_marketable_sec">'PFS'!$C$47</definedName>
    <definedName name="in_money_market">'PFS'!$C$45</definedName>
    <definedName name="in_notes_receivable">'PFS'!$C$51</definedName>
    <definedName name="in_other_assets">'PFS'!$C$53</definedName>
    <definedName name="in_other_liabilities">'PFS'!$C$58</definedName>
    <definedName name="in_personal_lines">'PFS'!$C$54</definedName>
    <definedName name="in_personal_loans">'PFS'!$C$55</definedName>
    <definedName name="in_private_businesses">'PFS'!$C$50</definedName>
    <definedName name="in_requested_loan">'PFS'!$C$8</definedName>
    <definedName name="in_retirement">'PFS'!$C$48</definedName>
    <definedName name="in_taxes_payable">'PFS'!$C$57</definedName>
    <definedName name="in_treasury_bills">'PFS'!$C$46</definedName>
    <definedName name="in_unfundedCommitments">'Liquidity'!$C$18</definedName>
    <definedName name="in_vehicles_personal">'PFS'!$C$52</definedName>
    <definedName name="out_adjustedLiquidity">'Liquidity'!$C$21</definedName>
    <definedName name="out_contingentLiab">'Contingent Liab'!$E$9</definedName>
    <definedName name="out_grossRealEstate">'REO Summary'!$G$15</definedName>
    <definedName name="out_liquidAssets">'PFS'!$C$33</definedName>
    <definedName name="out_maxContingent">'Contingent Liab'!$D$9</definedName>
    <definedName name="out_netRealEstateEquity">'REO Summary'!$I$14</definedName>
    <definedName name="out_netWorth">'PFS'!$C$32</definedName>
    <definedName name="out_totalAssets">'PFS'!$C$20</definedName>
    <definedName name="out_totalLiabilities">'PFS'!$C$29</definedName>
    <definedName name="out_totalNOI">'REO Summary'!$J$14</definedName>
    <definedName name="out_totalRealEstateDebt">'REO Summary'!$H$15</definedName>
    <definedName name="out_trueLiquidity">'Liquidity'!$C$11</definedName>
    <definedName name="_xlnm.Print_Area" localSheetId="10">'Lender Summary'!$A$1:$E$32</definedName>
    <definedName name="_xlnm.Print_Area" localSheetId="1">PFS!$A$1:$C$40</definedName>
  </definedNames>
  <calcPr calcId="124519" fullCalcOnLoad="1"/>
</workbook>
</file>

<file path=xl/sharedStrings.xml><?xml version="1.0" encoding="utf-8"?>
<sst xmlns="http://schemas.openxmlformats.org/spreadsheetml/2006/main" count="480" uniqueCount="326">
  <si>
    <t>PFS / REO Schedule · Instructions</t>
  </si>
  <si>
    <t>Version 1.0 · 2026-05-21</t>
  </si>
  <si>
    <t>HOW TO COMPLETE</t>
  </si>
  <si>
    <t xml:space="preserve">  1. Set statement date — typically refresh quarterly.</t>
  </si>
  <si>
    <t xml:space="preserve">  2. Set filing type (Individual or Joint) — drives ownership treatment.</t>
  </si>
  <si>
    <t xml:space="preserve">  3. Fill blue input cells. Tan cells are required fields.</t>
  </si>
  <si>
    <t xml:space="preserve">  4. Real estate (Tab 6) flows automatically into the PFS (Tab 2).</t>
  </si>
  <si>
    <t xml:space="preserve">  5. Contingent liabilities (Tab 8) flow into PFS contingent line.</t>
  </si>
  <si>
    <t xml:space="preserve">  6. The Lender Summary tab prints to one letter page.</t>
  </si>
  <si>
    <t>REQUIRED BACKUP DOCUMENTS</t>
  </si>
  <si>
    <t xml:space="preserve">  • Bank statements (3 months) for each account on Tab 5</t>
  </si>
  <si>
    <t xml:space="preserve">  • Brokerage statement (most recent) for each securities account</t>
  </si>
  <si>
    <t xml:space="preserve">  • Mortgage statements for each property on Tab 6</t>
  </si>
  <si>
    <t xml:space="preserve">  • Tax returns (1-2 years) for the guarantor</t>
  </si>
  <si>
    <t xml:space="preserve">  • Insurance declarations page for life insurance</t>
  </si>
  <si>
    <t xml:space="preserve">  • Trust documents if applicable</t>
  </si>
  <si>
    <t>CONFIDENTIALITY</t>
  </si>
  <si>
    <t>This statement is confidential. Share only with the lender(s) for whom it was prepared. Do not distribute without sponsor consent.</t>
  </si>
  <si>
    <t>DISCLAIMER</t>
  </si>
  <si>
    <t>This is a financial disclosure template, not tax or legal advice. Estimated values should reflect current market estimates, not appraised values unless flagged on Tab 3.</t>
  </si>
  <si>
    <t>Personal Financial Statement</t>
  </si>
  <si>
    <t>As of statement date · lender-ready format</t>
  </si>
  <si>
    <t>Guarantor name</t>
  </si>
  <si>
    <t>John A. Sample (anonymized)</t>
  </si>
  <si>
    <t>Statement date</t>
  </si>
  <si>
    <t>2026-04-30</t>
  </si>
  <si>
    <t>Filing type</t>
  </si>
  <si>
    <t>Individual</t>
  </si>
  <si>
    <t>Requested loan</t>
  </si>
  <si>
    <t>ASSETS</t>
  </si>
  <si>
    <t>Cash and equivalents</t>
  </si>
  <si>
    <t>Marketable securities</t>
  </si>
  <si>
    <t>Retirement accounts</t>
  </si>
  <si>
    <t>Life insurance cash value</t>
  </si>
  <si>
    <t>Ownership in real estate (net equity)</t>
  </si>
  <si>
    <t>Ownership in private businesses</t>
  </si>
  <si>
    <t>Notes receivable</t>
  </si>
  <si>
    <t>Vehicles / personal property</t>
  </si>
  <si>
    <t>Other assets</t>
  </si>
  <si>
    <t>TOTAL ASSETS</t>
  </si>
  <si>
    <t>LIABILITIES</t>
  </si>
  <si>
    <t>Mortgage debt (real estate)</t>
  </si>
  <si>
    <t>Personal lines of credit</t>
  </si>
  <si>
    <t>Personal loans</t>
  </si>
  <si>
    <t>Credit cards</t>
  </si>
  <si>
    <t>Taxes payable</t>
  </si>
  <si>
    <t>Other liabilities</t>
  </si>
  <si>
    <t>TOTAL LIABILITIES</t>
  </si>
  <si>
    <t>NET WORTH</t>
  </si>
  <si>
    <t>Net worth</t>
  </si>
  <si>
    <t>Liquid assets</t>
  </si>
  <si>
    <t>Contingent liabilities</t>
  </si>
  <si>
    <t>Adjusted net worth</t>
  </si>
  <si>
    <t>Liquidity-to-loan ratio</t>
  </si>
  <si>
    <t>Net-worth-to-loan ratio</t>
  </si>
  <si>
    <t>ENTER VALUES HERE</t>
  </si>
  <si>
    <t>Fill the blue input cells below. The summary above pulls from these cells automatically.</t>
  </si>
  <si>
    <t>Real estate data feeds from the REO Summary tab -- do not edit RE rows here.</t>
  </si>
  <si>
    <t>Cash — checking</t>
  </si>
  <si>
    <t>Cash — savings</t>
  </si>
  <si>
    <t>Money market</t>
  </si>
  <si>
    <t>Treasury bills</t>
  </si>
  <si>
    <t>Private business interests</t>
  </si>
  <si>
    <t>Vehicles + personal property</t>
  </si>
  <si>
    <t>Assets Detail</t>
  </si>
  <si>
    <t>Asset-by-asset detail. Supports the PFS totals on Tab 2.</t>
  </si>
  <si>
    <t>Asset type</t>
  </si>
  <si>
    <t>Description</t>
  </si>
  <si>
    <t>Ownership %</t>
  </si>
  <si>
    <t>Gross value</t>
  </si>
  <si>
    <t>Debt against asset</t>
  </si>
  <si>
    <t>Net value</t>
  </si>
  <si>
    <t>Valuation basis</t>
  </si>
  <si>
    <t>Date of valuation</t>
  </si>
  <si>
    <t>Supporting document</t>
  </si>
  <si>
    <t>Notes</t>
  </si>
  <si>
    <t>Cash</t>
  </si>
  <si>
    <t>Operating checking — Bank XYZ</t>
  </si>
  <si>
    <t>Cost</t>
  </si>
  <si>
    <t>Bank statement</t>
  </si>
  <si>
    <t>Savings — Bank XYZ</t>
  </si>
  <si>
    <t>Money market — Broker</t>
  </si>
  <si>
    <t>Brokerage statement</t>
  </si>
  <si>
    <t>Market</t>
  </si>
  <si>
    <t>Securities</t>
  </si>
  <si>
    <t>Equity portfolio — Broker</t>
  </si>
  <si>
    <t>Retirement</t>
  </si>
  <si>
    <t>401(k) — sponsor entity</t>
  </si>
  <si>
    <t>Plan statement</t>
  </si>
  <si>
    <t>Not liquid</t>
  </si>
  <si>
    <t>IRA — broker</t>
  </si>
  <si>
    <t>Insurance</t>
  </si>
  <si>
    <t>Whole life policy — cash value</t>
  </si>
  <si>
    <t>Carrier statement</t>
  </si>
  <si>
    <t>Real estate</t>
  </si>
  <si>
    <t>Latham Pointe (Charlotte MF)</t>
  </si>
  <si>
    <t>Market estimate</t>
  </si>
  <si>
    <t>Annual valuation memo</t>
  </si>
  <si>
    <t>See REO detail</t>
  </si>
  <si>
    <t>Atlanta Distribution (Industrial)</t>
  </si>
  <si>
    <t>Charleston Lofts (MF)</t>
  </si>
  <si>
    <t>Near-term maturity</t>
  </si>
  <si>
    <t>Other 5 properties (aggregate)</t>
  </si>
  <si>
    <t>See Tab 6</t>
  </si>
  <si>
    <t>5 props aggregated</t>
  </si>
  <si>
    <t>Business</t>
  </si>
  <si>
    <t>Latham Capital Partners — sponsor entity</t>
  </si>
  <si>
    <t>Book + 2x earnings</t>
  </si>
  <si>
    <t>Internal valuation</t>
  </si>
  <si>
    <t>Conservative</t>
  </si>
  <si>
    <t>Note receivable — JV partner</t>
  </si>
  <si>
    <t>Face</t>
  </si>
  <si>
    <t>Note agreement</t>
  </si>
  <si>
    <t>5-year, 6% interest</t>
  </si>
  <si>
    <t>Personal</t>
  </si>
  <si>
    <t>Vehicles and personal property</t>
  </si>
  <si>
    <t>Estimate</t>
  </si>
  <si>
    <t>Schedule</t>
  </si>
  <si>
    <t>Other</t>
  </si>
  <si>
    <t>Misc collectibles + crypto</t>
  </si>
  <si>
    <t>Liabilities Detail</t>
  </si>
  <si>
    <t>Liability-by-liability detail. Personal-side debt (excluding RE which is on Tab 6).</t>
  </si>
  <si>
    <t>Creditor</t>
  </si>
  <si>
    <t>Borrower</t>
  </si>
  <si>
    <t>Type</t>
  </si>
  <si>
    <t>Original balance</t>
  </si>
  <si>
    <t>Current balance</t>
  </si>
  <si>
    <t>Monthly payment</t>
  </si>
  <si>
    <t>Maturity</t>
  </si>
  <si>
    <t>Collateral</t>
  </si>
  <si>
    <t>Recourse</t>
  </si>
  <si>
    <t>Interest rate</t>
  </si>
  <si>
    <t>Bank XYZ</t>
  </si>
  <si>
    <t>Self</t>
  </si>
  <si>
    <t>Personal LOC</t>
  </si>
  <si>
    <t>2027-06-30</t>
  </si>
  <si>
    <t>Unsecured</t>
  </si>
  <si>
    <t>Operating cushion</t>
  </si>
  <si>
    <t>Credit card</t>
  </si>
  <si>
    <t>Revolving</t>
  </si>
  <si>
    <t>IRS</t>
  </si>
  <si>
    <t>Tax accrual</t>
  </si>
  <si>
    <t>2026-06-15</t>
  </si>
  <si>
    <t>Q1 2026 estimated</t>
  </si>
  <si>
    <t>Various</t>
  </si>
  <si>
    <t>Other miscellaneous</t>
  </si>
  <si>
    <t>Liquidity Schedule</t>
  </si>
  <si>
    <t>Available liquidity at statement date. Drives lender liquidity covenant.</t>
  </si>
  <si>
    <t>LIQUID ASSETS</t>
  </si>
  <si>
    <t>Operating checking</t>
  </si>
  <si>
    <t>Savings</t>
  </si>
  <si>
    <t>Marketable securities (public)</t>
  </si>
  <si>
    <t>TRUE LIQUIDITY</t>
  </si>
  <si>
    <t>EXCLUDED FROM LIQUIDITY</t>
  </si>
  <si>
    <t>Retirement accounts (excluded)</t>
  </si>
  <si>
    <t>Restricted cash</t>
  </si>
  <si>
    <t>COMMITMENTS / OFFSETS</t>
  </si>
  <si>
    <t>Unfunded equity commitments</t>
  </si>
  <si>
    <t>OUTPUTS</t>
  </si>
  <si>
    <t>Adjusted liquidity (net of commitments)</t>
  </si>
  <si>
    <t>Liquidity as % of requested loan</t>
  </si>
  <si>
    <t>Min required (10% of loan, default)</t>
  </si>
  <si>
    <t>Cushion</t>
  </si>
  <si>
    <t>Asset category</t>
  </si>
  <si>
    <t>Value</t>
  </si>
  <si>
    <t>Real estate equity</t>
  </si>
  <si>
    <t>Real Estate Owned · Summary</t>
  </si>
  <si>
    <t>One row per property in the portfolio. Feeds the PFS net real estate equity line.</t>
  </si>
  <si>
    <t>Property name</t>
  </si>
  <si>
    <t>Location</t>
  </si>
  <si>
    <t>Units / SF</t>
  </si>
  <si>
    <t>Current value</t>
  </si>
  <si>
    <t>Debt</t>
  </si>
  <si>
    <t>Net equity</t>
  </si>
  <si>
    <t>Annual NOI</t>
  </si>
  <si>
    <t>Occupancy</t>
  </si>
  <si>
    <t>Lender</t>
  </si>
  <si>
    <t>Latham Pointe</t>
  </si>
  <si>
    <t>Charlotte NC</t>
  </si>
  <si>
    <t>Multifamily</t>
  </si>
  <si>
    <t>180 units</t>
  </si>
  <si>
    <t>2027-09-15</t>
  </si>
  <si>
    <t>Non-recourse</t>
  </si>
  <si>
    <t>Stabilized</t>
  </si>
  <si>
    <t>Atlanta Distribution</t>
  </si>
  <si>
    <t>Atlanta GA</t>
  </si>
  <si>
    <t>Industrial</t>
  </si>
  <si>
    <t>240,000 SF</t>
  </si>
  <si>
    <t>Life Co Z</t>
  </si>
  <si>
    <t>2032-06-30</t>
  </si>
  <si>
    <t>Single-tenant credit</t>
  </si>
  <si>
    <t>Charleston Lofts</t>
  </si>
  <si>
    <t>Charleston SC</t>
  </si>
  <si>
    <t>120 units</t>
  </si>
  <si>
    <t>2026-12-31</t>
  </si>
  <si>
    <t>Greenville Strip</t>
  </si>
  <si>
    <t>Greenville SC</t>
  </si>
  <si>
    <t>Retail</t>
  </si>
  <si>
    <t>85,000 SF</t>
  </si>
  <si>
    <t>Conduit ABC</t>
  </si>
  <si>
    <t>2028-03-15</t>
  </si>
  <si>
    <t>CMBS</t>
  </si>
  <si>
    <t>Latham Mews</t>
  </si>
  <si>
    <t>240 units (construction)</t>
  </si>
  <si>
    <t>TBD</t>
  </si>
  <si>
    <t>Construction (this deal)</t>
  </si>
  <si>
    <t>Raleigh Office</t>
  </si>
  <si>
    <t>Raleigh NC</t>
  </si>
  <si>
    <t>Office</t>
  </si>
  <si>
    <t>180,000 SF</t>
  </si>
  <si>
    <t>2027-05-31</t>
  </si>
  <si>
    <t>Recourse to 25%</t>
  </si>
  <si>
    <t>Birmingham Retail</t>
  </si>
  <si>
    <t>Birmingham AL</t>
  </si>
  <si>
    <t>62,000 SF</t>
  </si>
  <si>
    <t>Local bank</t>
  </si>
  <si>
    <t>2028-10-31</t>
  </si>
  <si>
    <t>Full recourse</t>
  </si>
  <si>
    <t>Co-investment</t>
  </si>
  <si>
    <t>Nashville MF</t>
  </si>
  <si>
    <t>Nashville TN</t>
  </si>
  <si>
    <t>96 units</t>
  </si>
  <si>
    <t>Bridge fund</t>
  </si>
  <si>
    <t>2027-04-30</t>
  </si>
  <si>
    <t>Lease-up / underperforming</t>
  </si>
  <si>
    <t>TOTALS (gross + ownership-adjusted)</t>
  </si>
  <si>
    <t>OWNERSHIP-ADJUSTED (sponsor's share)</t>
  </si>
  <si>
    <t>REO Detail · Per Property</t>
  </si>
  <si>
    <t>Detailed per-property data. v1 ships flat layout; duplicate this tab per property or use the Summary table.</t>
  </si>
  <si>
    <t>PROPERTY DETAIL — DUPLICATE TAB PER ADDITIONAL PROPERTY</t>
  </si>
  <si>
    <t>Address</t>
  </si>
  <si>
    <t>Ownership entity</t>
  </si>
  <si>
    <t>Year built</t>
  </si>
  <si>
    <t>Annual revenue</t>
  </si>
  <si>
    <t>NOI</t>
  </si>
  <si>
    <t>Cap rate</t>
  </si>
  <si>
    <t>Estimated value</t>
  </si>
  <si>
    <t>Last appraisal date</t>
  </si>
  <si>
    <t>Debt balance</t>
  </si>
  <si>
    <t>Amortization</t>
  </si>
  <si>
    <t>DSCR</t>
  </si>
  <si>
    <t>LTV</t>
  </si>
  <si>
    <t>Recourse / non-recourse</t>
  </si>
  <si>
    <t>Guaranty exposure</t>
  </si>
  <si>
    <t>Tax / insurance issues</t>
  </si>
  <si>
    <t>Contingent Liabilities</t>
  </si>
  <si>
    <t>Guaranty exposure, litigation, unfunded commitments. Off-balance-sheet risk.</t>
  </si>
  <si>
    <t>Obligation</t>
  </si>
  <si>
    <t>Related asset / entity</t>
  </si>
  <si>
    <t>Max exposure</t>
  </si>
  <si>
    <t>Expected exposure</t>
  </si>
  <si>
    <t>Expiration / maturity</t>
  </si>
  <si>
    <t>Status</t>
  </si>
  <si>
    <t>Construction completion guaranty</t>
  </si>
  <si>
    <t>Latham Mews (current deal)</t>
  </si>
  <si>
    <t>Stabilization (~36mo)</t>
  </si>
  <si>
    <t>Active</t>
  </si>
  <si>
    <t>10% expected exposure for cost-overrun risk</t>
  </si>
  <si>
    <t>Carry guaranty</t>
  </si>
  <si>
    <t>Stabilization</t>
  </si>
  <si>
    <t>25% expected</t>
  </si>
  <si>
    <t>Letter of credit (utility deposit)</t>
  </si>
  <si>
    <t>Standard utility LC</t>
  </si>
  <si>
    <t>TOTAL MAX / EXPECTED EXPOSURE</t>
  </si>
  <si>
    <t>Debt Maturity Schedule</t>
  </si>
  <si>
    <t>Loan-by-loan maturity. Bucketed at top to surface near-term refi risk.</t>
  </si>
  <si>
    <t>MATURITY BUCKETS</t>
  </si>
  <si>
    <t>0-6 months</t>
  </si>
  <si>
    <t>6-12 months</t>
  </si>
  <si>
    <t>12-24 months</t>
  </si>
  <si>
    <t>24+ months</t>
  </si>
  <si>
    <t>Count of loans</t>
  </si>
  <si>
    <t>$ outstanding</t>
  </si>
  <si>
    <t>LOAN-BY-LOAN DETAIL</t>
  </si>
  <si>
    <t>Property</t>
  </si>
  <si>
    <t>Extension options</t>
  </si>
  <si>
    <t>Refi risk</t>
  </si>
  <si>
    <t>One 12-mo at 50 bps</t>
  </si>
  <si>
    <t>L</t>
  </si>
  <si>
    <t>Atlanta Dist</t>
  </si>
  <si>
    <t>None</t>
  </si>
  <si>
    <t>Charleston Lof</t>
  </si>
  <si>
    <t>H</t>
  </si>
  <si>
    <t>Refi this year</t>
  </si>
  <si>
    <t>None — CMBS</t>
  </si>
  <si>
    <t>M</t>
  </si>
  <si>
    <t>Recourse 25%</t>
  </si>
  <si>
    <t>Birmingham Ret</t>
  </si>
  <si>
    <t>One 12-mo</t>
  </si>
  <si>
    <t>Two 6-mo at 100 bps</t>
  </si>
  <si>
    <t>Underperforming · refi soon</t>
  </si>
  <si>
    <t>Certification / Signature</t>
  </si>
  <si>
    <t>Sign and date. The signed page is what's distributed to the lender.</t>
  </si>
  <si>
    <t>CERTIFICATION STATEMENT</t>
  </si>
  <si>
    <t>I certify that the information contained in this Personal Financial Statement and Real Estate Owned schedule is true and complete to the best of my knowledge as of the statement date set forth above. I authorize the lender to make any inquiries necessary to verify the information provided. I will notify the lender of any material change in my financial condition before the closing date of the contemplated loan.</t>
  </si>
  <si>
    <t>SIGNATURE</t>
  </si>
  <si>
    <t>Printed name</t>
  </si>
  <si>
    <t>Entity title</t>
  </si>
  <si>
    <t>Managing Member, Latham Capital Partners</t>
  </si>
  <si>
    <t>Signature</t>
  </si>
  <si>
    <t>Date signed</t>
  </si>
  <si>
    <t>Contact email</t>
  </si>
  <si>
    <t>[sponsor email / phone on file]</t>
  </si>
  <si>
    <t>Contact phone</t>
  </si>
  <si>
    <t>Lender Summary Output</t>
  </si>
  <si>
    <t>Print-ready single-page summary. Distribute to lender.</t>
  </si>
  <si>
    <t>GUARANTOR IDENTITY</t>
  </si>
  <si>
    <t>Guarantor</t>
  </si>
  <si>
    <t>HEADLINE METRICS</t>
  </si>
  <si>
    <t>Adjusted liquidity</t>
  </si>
  <si>
    <t>Gross real estate</t>
  </si>
  <si>
    <t>Real estate debt</t>
  </si>
  <si>
    <t>Net RE equity</t>
  </si>
  <si>
    <t>Contingent (expected)</t>
  </si>
  <si>
    <t>TOP-3 ASSETS BY NET EQUITY</t>
  </si>
  <si>
    <t>Real estate portfolio (8 properties)</t>
  </si>
  <si>
    <t>Cash + securities + treasuries</t>
  </si>
  <si>
    <t>Private business interest (Latham Capital Partners)</t>
  </si>
  <si>
    <t>NEAR-TERM MATURITIES (NEXT 12 MONTHS)</t>
  </si>
  <si>
    <t>Loans maturing 0-12 mo</t>
  </si>
  <si>
    <t>1 loan (Charleston Lofts)</t>
  </si>
  <si>
    <t>Total balance</t>
  </si>
  <si>
    <t>KEY NOTES</t>
  </si>
  <si>
    <t>Sponsor net worth and liquidity exceed typical CRE lender thresholds. Construction completion guaranty on current deal (Latham Mews) is the largest contingent exposure. Charleston Lofts refi (Dec 2026) is the next-action item. No material litigation, no environmental claims.</t>
  </si>
  <si>
    <t>Signed by</t>
  </si>
  <si>
    <t>Date</t>
  </si>
</sst>
</file>

<file path=xl/styles.xml><?xml version="1.0" encoding="utf-8"?>
<styleSheet xmlns="http://schemas.openxmlformats.org/spreadsheetml/2006/main">
  <numFmts count="3">
    <numFmt numFmtId="164" formatCode="_($* #,##0_);_($* (#,##0);_($* &quot;-&quot;_);_(@_)"/>
    <numFmt numFmtId="165" formatCode="0.0%"/>
    <numFmt numFmtId="166" formatCode="0.00&quot;x&quot;"/>
  </numFmts>
  <fonts count="14">
    <font>
      <sz val="11"/>
      <color theme="1"/>
      <name val="Calibri"/>
      <family val="2"/>
      <scheme val="minor"/>
    </font>
    <font>
      <b/>
      <sz val="16"/>
      <color rgb="FF0B1A33"/>
      <name val="Cambria"/>
      <family val="2"/>
    </font>
    <font>
      <i/>
      <sz val="11"/>
      <color rgb="FF3D4757"/>
      <name val="Cambria"/>
      <family val="2"/>
    </font>
    <font>
      <b/>
      <sz val="11"/>
      <color rgb="FFFAF6EE"/>
      <name val="Calibri"/>
      <family val="2"/>
      <scheme val="minor"/>
    </font>
    <font>
      <sz val="10"/>
      <color theme="1"/>
      <name val="Calibri"/>
      <family val="2"/>
      <scheme val="minor"/>
    </font>
    <font>
      <i/>
      <sz val="9"/>
      <color rgb="FF3D4757"/>
      <name val="Calibri"/>
      <family val="2"/>
      <scheme val="minor"/>
    </font>
    <font>
      <b/>
      <sz val="10"/>
      <color rgb="FF0B1A33"/>
      <name val="Calibri"/>
      <family val="2"/>
      <scheme val="minor"/>
    </font>
    <font>
      <sz val="10"/>
      <color rgb="FF1F4E79"/>
      <name val="Calibri"/>
      <family val="2"/>
      <scheme val="minor"/>
    </font>
    <font>
      <sz val="10"/>
      <color rgb="FF3D4757"/>
      <name val="Calibri"/>
      <family val="2"/>
      <scheme val="minor"/>
    </font>
    <font>
      <sz val="10"/>
      <color rgb="FF16192A"/>
      <name val="Calibri"/>
      <family val="2"/>
      <scheme val="minor"/>
    </font>
    <font>
      <b/>
      <sz val="11"/>
      <color rgb="FFB89A5B"/>
      <name val="Calibri"/>
      <family val="2"/>
      <scheme val="minor"/>
    </font>
    <font>
      <b/>
      <sz val="9"/>
      <color rgb="FFFAF6EE"/>
      <name val="Calibri"/>
      <family val="2"/>
      <scheme val="minor"/>
    </font>
    <font>
      <b/>
      <sz val="9"/>
      <color rgb="FFB89A5B"/>
      <name val="Calibri"/>
      <family val="2"/>
      <scheme val="minor"/>
    </font>
    <font>
      <b/>
      <sz val="18"/>
      <color rgb="FF0B1A33"/>
      <name val="Cambria"/>
      <family val="2"/>
    </font>
  </fonts>
  <fills count="4">
    <fill>
      <patternFill patternType="none"/>
    </fill>
    <fill>
      <patternFill patternType="gray125"/>
    </fill>
    <fill>
      <patternFill patternType="solid">
        <fgColor rgb="FF0B1A33"/>
        <bgColor indexed="64"/>
      </patternFill>
    </fill>
    <fill>
      <patternFill patternType="solid">
        <fgColor rgb="FFDDEBF7"/>
        <bgColor indexed="64"/>
      </patternFill>
    </fill>
  </fills>
  <borders count="2">
    <border>
      <left/>
      <right/>
      <top/>
      <bottom/>
      <diagonal/>
    </border>
    <border>
      <left style="thin">
        <color rgb="FFD8D2C4"/>
      </left>
      <right style="thin">
        <color rgb="FFD8D2C4"/>
      </right>
      <top style="thin">
        <color rgb="FFD8D2C4"/>
      </top>
      <bottom style="thin">
        <color rgb="FFD8D2C4"/>
      </bottom>
      <diagonal/>
    </border>
  </borders>
  <cellStyleXfs count="1">
    <xf numFmtId="0" fontId="0" fillId="0" borderId="0"/>
  </cellStyleXfs>
  <cellXfs count="19">
    <xf numFmtId="0" fontId="0" fillId="0" borderId="0" xfId="0"/>
    <xf numFmtId="0" fontId="1" fillId="0" borderId="0" xfId="0" applyFont="1"/>
    <xf numFmtId="0" fontId="2" fillId="0" borderId="0" xfId="0" applyFont="1"/>
    <xf numFmtId="0" fontId="3" fillId="2" borderId="0" xfId="0" applyFont="1" applyFill="1" applyAlignment="1">
      <alignment horizontal="left" vertical="center" indent="1"/>
    </xf>
    <xf numFmtId="0" fontId="4" fillId="0" borderId="0" xfId="0" applyFont="1"/>
    <xf numFmtId="0" fontId="5" fillId="0" borderId="0" xfId="0" applyFont="1"/>
    <xf numFmtId="0" fontId="6" fillId="0" borderId="1" xfId="0" applyFont="1" applyBorder="1"/>
    <xf numFmtId="0" fontId="7" fillId="3" borderId="1" xfId="0" applyFont="1" applyFill="1" applyBorder="1" applyAlignment="1">
      <alignment horizontal="left"/>
    </xf>
    <xf numFmtId="164" fontId="7" fillId="3" borderId="1" xfId="0" applyNumberFormat="1" applyFont="1" applyFill="1" applyBorder="1" applyAlignment="1">
      <alignment horizontal="right"/>
    </xf>
    <xf numFmtId="0" fontId="8" fillId="0" borderId="1" xfId="0" applyFont="1" applyBorder="1"/>
    <xf numFmtId="164" fontId="9" fillId="0" borderId="1" xfId="0" applyNumberFormat="1" applyFont="1" applyBorder="1" applyAlignment="1">
      <alignment horizontal="right"/>
    </xf>
    <xf numFmtId="164" fontId="6" fillId="0" borderId="1" xfId="0" applyNumberFormat="1" applyFont="1" applyBorder="1" applyAlignment="1">
      <alignment horizontal="right"/>
    </xf>
    <xf numFmtId="164" fontId="10" fillId="0" borderId="1" xfId="0" applyNumberFormat="1" applyFont="1" applyBorder="1" applyAlignment="1">
      <alignment horizontal="right"/>
    </xf>
    <xf numFmtId="165" fontId="9" fillId="0" borderId="1" xfId="0" applyNumberFormat="1" applyFont="1" applyBorder="1" applyAlignment="1">
      <alignment horizontal="right"/>
    </xf>
    <xf numFmtId="166" fontId="9" fillId="0" borderId="1" xfId="0" applyNumberFormat="1" applyFont="1" applyBorder="1" applyAlignment="1">
      <alignment horizontal="right"/>
    </xf>
    <xf numFmtId="0" fontId="11" fillId="2" borderId="1" xfId="0" applyFont="1" applyFill="1" applyBorder="1" applyAlignment="1">
      <alignment horizontal="center" vertical="center" wrapText="1"/>
    </xf>
    <xf numFmtId="165" fontId="7" fillId="3" borderId="1" xfId="0" applyNumberFormat="1" applyFont="1" applyFill="1" applyBorder="1" applyAlignment="1">
      <alignment horizontal="right"/>
    </xf>
    <xf numFmtId="0" fontId="12" fillId="0" borderId="0" xfId="0" applyFont="1" applyAlignment="1">
      <alignment horizontal="right"/>
    </xf>
    <xf numFmtId="164" fontId="13" fillId="0" borderId="0" xfId="0" applyNumberFormat="1" applyFont="1" applyAlignment="1">
      <alignment horizontal="righ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b="1" baseline="0">
                <a:solidFill>
                  <a:srgbClr val="0B1A33"/>
                </a:solidFill>
                <a:latin typeface="Calibri"/>
              </a:defRPr>
            </a:pPr>
            <a:r>
              <a:rPr lang="en-US" sz="1100" b="1" baseline="0">
                <a:solidFill>
                  <a:srgbClr val="0B1A33"/>
                </a:solidFill>
                <a:latin typeface="Calibri"/>
              </a:rPr>
              <a:t>Asset Composition - Sponsor Balance Sheet</a:t>
            </a:r>
          </a:p>
        </c:rich>
      </c:tx>
      <c:layout/>
    </c:title>
    <c:plotArea>
      <c:layout/>
      <c:doughnutChart>
        <c:varyColors val="1"/>
        <c:ser>
          <c:idx val="0"/>
          <c:order val="0"/>
          <c:tx>
            <c:v>Asset Composition</c:v>
          </c:tx>
          <c:dPt>
            <c:idx val="0"/>
            <c:spPr>
              <a:solidFill>
                <a:srgbClr val="B89A5B"/>
              </a:solidFill>
            </c:spPr>
          </c:dPt>
          <c:dPt>
            <c:idx val="1"/>
            <c:spPr>
              <a:solidFill>
                <a:srgbClr val="0B1A33"/>
              </a:solidFill>
            </c:spPr>
          </c:dPt>
          <c:dPt>
            <c:idx val="2"/>
            <c:spPr>
              <a:solidFill>
                <a:srgbClr val="3D4757"/>
              </a:solidFill>
            </c:spPr>
          </c:dPt>
          <c:dPt>
            <c:idx val="3"/>
            <c:spPr>
              <a:solidFill>
                <a:srgbClr val="D8D2C4"/>
              </a:solidFill>
            </c:spPr>
          </c:dPt>
          <c:cat>
            <c:strRef>
              <c:f>'Liquidity'!$F$6:$F$9</c:f>
              <c:strCache>
                <c:ptCount val="4"/>
                <c:pt idx="1">
                  <c:v>Liquid assets</c:v>
                </c:pt>
                <c:pt idx="2">
                  <c:v>Real estate equity</c:v>
                </c:pt>
                <c:pt idx="3">
                  <c:v>Retirement accounts</c:v>
                </c:pt>
              </c:strCache>
            </c:strRef>
          </c:cat>
          <c:val>
            <c:numRef>
              <c:f>'Liquidity'!$G$6:$G$9</c:f>
              <c:numCache>
                <c:formatCode>General</c:formatCode>
                <c:ptCount val="4"/>
                <c:pt idx="1">
                  <c:v>0</c:v>
                </c:pt>
                <c:pt idx="2">
                  <c:v>0</c:v>
                </c:pt>
                <c:pt idx="3">
                  <c:v>0</c:v>
                </c:pt>
              </c:numCache>
            </c:numRef>
          </c:val>
        </c:ser>
        <c:firstSliceAng val="0"/>
        <c:holeSize val="50"/>
      </c:doughnutChart>
    </c:plotArea>
    <c:legend>
      <c:legendPos val="r"/>
      <c:layout/>
      <c:txPr>
        <a:bodyPr/>
        <a:lstStyle/>
        <a:p>
          <a:pPr rtl="0">
            <a:defRPr/>
          </a:pPr>
          <a:endParaRPr lang="en-US"/>
        </a:p>
      </c:txPr>
    </c:legend>
    <c:plotVisOnly val="1"/>
  </c:chart>
  <c:spPr>
    <a:solidFill>
      <a:srgbClr val="FAF6EE"/>
    </a:solidFill>
    <a:ln>
      <a:solidFill>
        <a:srgbClr val="D8D2C4"/>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b="1" baseline="0">
                <a:solidFill>
                  <a:srgbClr val="0B1A33"/>
                </a:solidFill>
                <a:latin typeface="Calibri"/>
              </a:defRPr>
            </a:pPr>
            <a:r>
              <a:rPr lang="en-US" sz="1100" b="1" baseline="0">
                <a:solidFill>
                  <a:srgbClr val="0B1A33"/>
                </a:solidFill>
                <a:latin typeface="Calibri"/>
              </a:rPr>
              <a:t>Debt Maturity Ladder</a:t>
            </a:r>
          </a:p>
        </c:rich>
      </c:tx>
      <c:layout/>
    </c:title>
    <c:plotArea>
      <c:layout/>
      <c:barChart>
        <c:barDir val="bar"/>
        <c:grouping val="clustered"/>
        <c:ser>
          <c:idx val="0"/>
          <c:order val="0"/>
          <c:tx>
            <c:v>Outstanding Balance</c:v>
          </c:tx>
          <c:dPt>
            <c:idx val="0"/>
            <c:spPr>
              <a:solidFill>
                <a:srgbClr val="6E1E2F"/>
              </a:solidFill>
            </c:spPr>
          </c:dPt>
          <c:dPt>
            <c:idx val="1"/>
            <c:spPr>
              <a:solidFill>
                <a:srgbClr val="3D4757"/>
              </a:solidFill>
            </c:spPr>
          </c:dPt>
          <c:dPt>
            <c:idx val="2"/>
            <c:spPr>
              <a:solidFill>
                <a:srgbClr val="3D4757"/>
              </a:solidFill>
            </c:spPr>
          </c:dPt>
          <c:dPt>
            <c:idx val="3"/>
            <c:spPr>
              <a:solidFill>
                <a:srgbClr val="0B1A33"/>
              </a:solidFill>
            </c:spPr>
          </c:dPt>
          <c:cat>
            <c:strRef>
              <c:f>'Debt Maturity'!$C$6:$F$6</c:f>
              <c:strCache>
                <c:ptCount val="4"/>
                <c:pt idx="0">
                  <c:v>0-6 months</c:v>
                </c:pt>
                <c:pt idx="1">
                  <c:v>6-12 months</c:v>
                </c:pt>
                <c:pt idx="2">
                  <c:v>12-24 months</c:v>
                </c:pt>
                <c:pt idx="3">
                  <c:v>24+ months</c:v>
                </c:pt>
              </c:strCache>
            </c:strRef>
          </c:cat>
          <c:val>
            <c:numRef>
              <c:f>'Debt Maturity'!$C$8:$F$8</c:f>
              <c:numCache>
                <c:formatCode>General</c:formatCode>
                <c:ptCount val="4"/>
                <c:pt idx="0">
                  <c:v>5400000</c:v>
                </c:pt>
                <c:pt idx="1">
                  <c:v>0</c:v>
                </c:pt>
                <c:pt idx="2">
                  <c:v>3700000</c:v>
                </c:pt>
                <c:pt idx="3">
                  <c:v>25650000</c:v>
                </c:pt>
              </c:numCache>
            </c:numRef>
          </c:val>
        </c:ser>
        <c:axId val="50020001"/>
        <c:axId val="50020002"/>
      </c:barChart>
      <c:catAx>
        <c:axId val="50020001"/>
        <c:scaling>
          <c:orientation val="minMax"/>
        </c:scaling>
        <c:axPos val="l"/>
        <c:title>
          <c:tx>
            <c:rich>
              <a:bodyPr rot="-5400000" vert="horz"/>
              <a:lstStyle/>
              <a:p>
                <a:pPr>
                  <a:defRPr sz="900" baseline="0">
                    <a:latin typeface="Calibri"/>
                  </a:defRPr>
                </a:pPr>
                <a:r>
                  <a:rPr lang="en-US" sz="900" baseline="0">
                    <a:latin typeface="Calibri"/>
                  </a:rPr>
                  <a:t>Maturity Bucket</a:t>
                </a:r>
              </a:p>
            </c:rich>
          </c:tx>
          <c:layout/>
        </c:title>
        <c:tickLblPos val="nextTo"/>
        <c:crossAx val="50020002"/>
        <c:crosses val="autoZero"/>
        <c:auto val="1"/>
        <c:lblAlgn val="ctr"/>
        <c:lblOffset val="100"/>
      </c:catAx>
      <c:valAx>
        <c:axId val="50020002"/>
        <c:scaling>
          <c:orientation val="minMax"/>
        </c:scaling>
        <c:axPos val="b"/>
        <c:majorGridlines/>
        <c:title>
          <c:tx>
            <c:rich>
              <a:bodyPr/>
              <a:lstStyle/>
              <a:p>
                <a:pPr>
                  <a:defRPr sz="900" baseline="0">
                    <a:latin typeface="Calibri"/>
                  </a:defRPr>
                </a:pPr>
                <a:r>
                  <a:rPr lang="en-US" sz="900" baseline="0">
                    <a:latin typeface="Calibri"/>
                  </a:rPr>
                  <a:t>$ Outstanding</a:t>
                </a:r>
              </a:p>
            </c:rich>
          </c:tx>
          <c:layout/>
        </c:title>
        <c:numFmt formatCode="$#,##0" sourceLinked="0"/>
        <c:tickLblPos val="nextTo"/>
        <c:crossAx val="50020001"/>
        <c:crosses val="autoZero"/>
        <c:crossBetween val="between"/>
      </c:valAx>
    </c:plotArea>
    <c:plotVisOnly val="1"/>
  </c:chart>
  <c:spPr>
    <a:solidFill>
      <a:srgbClr val="FAF6EE"/>
    </a:solidFill>
    <a:ln>
      <a:solidFill>
        <a:srgbClr val="D8D2C4"/>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0</xdr:rowOff>
    </xdr:from>
    <xdr:to>
      <xdr:col>6</xdr:col>
      <xdr:colOff>1171575</xdr:colOff>
      <xdr:row>19</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xdr:row>
      <xdr:rowOff>0</xdr:rowOff>
    </xdr:from>
    <xdr:to>
      <xdr:col>10</xdr:col>
      <xdr:colOff>1400175</xdr:colOff>
      <xdr:row>14</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tabColor rgb="FF0B1A33"/>
  </sheetPr>
  <dimension ref="B2:C25"/>
  <sheetViews>
    <sheetView showGridLines="0" tabSelected="1" workbookViewId="0"/>
  </sheetViews>
  <sheetFormatPr defaultRowHeight="15"/>
  <cols>
    <col min="1" max="1" width="2.7109375" customWidth="1"/>
    <col min="2" max="2" width="28.7109375" customWidth="1"/>
    <col min="3" max="3" width="80.7109375" customWidth="1"/>
  </cols>
  <sheetData>
    <row r="2" spans="2:3">
      <c r="B2" s="1" t="s">
        <v>0</v>
      </c>
    </row>
    <row r="3" spans="2:3">
      <c r="B3" s="2" t="s">
        <v>1</v>
      </c>
    </row>
    <row r="5" spans="2:3">
      <c r="B5" s="3" t="s">
        <v>2</v>
      </c>
      <c r="C5" s="3"/>
    </row>
    <row r="7" spans="2:3">
      <c r="B7" s="4" t="s">
        <v>3</v>
      </c>
      <c r="C7" s="4"/>
    </row>
    <row r="8" spans="2:3">
      <c r="B8" s="4" t="s">
        <v>4</v>
      </c>
      <c r="C8" s="4"/>
    </row>
    <row r="9" spans="2:3">
      <c r="B9" s="4" t="s">
        <v>5</v>
      </c>
      <c r="C9" s="4"/>
    </row>
    <row r="10" spans="2:3">
      <c r="B10" s="4" t="s">
        <v>6</v>
      </c>
      <c r="C10" s="4"/>
    </row>
    <row r="11" spans="2:3">
      <c r="B11" s="4" t="s">
        <v>7</v>
      </c>
      <c r="C11" s="4"/>
    </row>
    <row r="12" spans="2:3">
      <c r="B12" s="4" t="s">
        <v>8</v>
      </c>
      <c r="C12" s="4"/>
    </row>
    <row r="13" spans="2:3">
      <c r="B13" s="3" t="s">
        <v>9</v>
      </c>
      <c r="C13" s="3"/>
    </row>
    <row r="15" spans="2:3">
      <c r="B15" s="4" t="s">
        <v>10</v>
      </c>
      <c r="C15" s="4"/>
    </row>
    <row r="16" spans="2:3">
      <c r="B16" s="4" t="s">
        <v>11</v>
      </c>
      <c r="C16" s="4"/>
    </row>
    <row r="17" spans="2:3">
      <c r="B17" s="4" t="s">
        <v>12</v>
      </c>
      <c r="C17" s="4"/>
    </row>
    <row r="18" spans="2:3">
      <c r="B18" s="4" t="s">
        <v>13</v>
      </c>
      <c r="C18" s="4"/>
    </row>
    <row r="19" spans="2:3">
      <c r="B19" s="4" t="s">
        <v>14</v>
      </c>
      <c r="C19" s="4"/>
    </row>
    <row r="20" spans="2:3">
      <c r="B20" s="4" t="s">
        <v>15</v>
      </c>
      <c r="C20" s="4"/>
    </row>
    <row r="21" spans="2:3">
      <c r="B21" s="3" t="s">
        <v>16</v>
      </c>
      <c r="C21" s="3"/>
    </row>
    <row r="22" spans="2:3">
      <c r="B22" s="5" t="s">
        <v>17</v>
      </c>
      <c r="C22" s="5"/>
    </row>
    <row r="24" spans="2:3">
      <c r="B24" s="3" t="s">
        <v>18</v>
      </c>
      <c r="C24" s="3"/>
    </row>
    <row r="25" spans="2:3">
      <c r="B25" s="5" t="s">
        <v>19</v>
      </c>
      <c r="C25" s="5"/>
    </row>
  </sheetData>
  <mergeCells count="18">
    <mergeCell ref="B5:C5"/>
    <mergeCell ref="B7:C7"/>
    <mergeCell ref="B8:C8"/>
    <mergeCell ref="B9:C9"/>
    <mergeCell ref="B10:C10"/>
    <mergeCell ref="B11:C11"/>
    <mergeCell ref="B12:C12"/>
    <mergeCell ref="B13:C13"/>
    <mergeCell ref="B15:C15"/>
    <mergeCell ref="B16:C16"/>
    <mergeCell ref="B17:C17"/>
    <mergeCell ref="B18:C18"/>
    <mergeCell ref="B19:C19"/>
    <mergeCell ref="B20:C20"/>
    <mergeCell ref="B21:C21"/>
    <mergeCell ref="B22:C22"/>
    <mergeCell ref="B24:C24"/>
    <mergeCell ref="B25:C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sheetPr>
    <tabColor rgb="FF0B1A33"/>
  </sheetPr>
  <dimension ref="B2:C19"/>
  <sheetViews>
    <sheetView showGridLines="0" workbookViewId="0"/>
  </sheetViews>
  <sheetFormatPr defaultRowHeight="15"/>
  <cols>
    <col min="1" max="1" width="2.7109375" customWidth="1"/>
    <col min="2" max="2" width="28.7109375" customWidth="1"/>
    <col min="3" max="3" width="40.7109375" customWidth="1"/>
  </cols>
  <sheetData>
    <row r="2" spans="2:3">
      <c r="B2" s="1" t="s">
        <v>291</v>
      </c>
      <c r="C2" s="1"/>
    </row>
    <row r="3" spans="2:3">
      <c r="B3" s="2" t="s">
        <v>292</v>
      </c>
      <c r="C3" s="2"/>
    </row>
    <row r="5" spans="2:3">
      <c r="B5" s="3" t="s">
        <v>293</v>
      </c>
      <c r="C5" s="3"/>
    </row>
    <row r="6" spans="2:3">
      <c r="B6" s="9" t="s">
        <v>294</v>
      </c>
      <c r="C6" s="9"/>
    </row>
    <row r="7" spans="2:3">
      <c r="B7" s="9"/>
      <c r="C7" s="9"/>
    </row>
    <row r="8" spans="2:3">
      <c r="B8" s="9"/>
      <c r="C8" s="9"/>
    </row>
    <row r="9" spans="2:3">
      <c r="B9" s="9"/>
      <c r="C9" s="9"/>
    </row>
    <row r="11" spans="2:3">
      <c r="B11" s="3" t="s">
        <v>295</v>
      </c>
      <c r="C11" s="3"/>
    </row>
    <row r="13" spans="2:3" ht="26" customHeight="1">
      <c r="B13" s="6" t="s">
        <v>24</v>
      </c>
      <c r="C13" s="7" t="s">
        <v>25</v>
      </c>
    </row>
    <row r="14" spans="2:3" ht="26" customHeight="1">
      <c r="B14" s="6" t="s">
        <v>296</v>
      </c>
      <c r="C14" s="7" t="s">
        <v>23</v>
      </c>
    </row>
    <row r="15" spans="2:3" ht="26" customHeight="1">
      <c r="B15" s="6" t="s">
        <v>297</v>
      </c>
      <c r="C15" s="7" t="s">
        <v>298</v>
      </c>
    </row>
    <row r="16" spans="2:3" ht="26" customHeight="1">
      <c r="B16" s="6" t="s">
        <v>299</v>
      </c>
      <c r="C16" s="7"/>
    </row>
    <row r="17" spans="2:3" ht="26" customHeight="1">
      <c r="B17" s="6" t="s">
        <v>300</v>
      </c>
      <c r="C17" s="7"/>
    </row>
    <row r="18" spans="2:3" ht="26" customHeight="1">
      <c r="B18" s="6" t="s">
        <v>301</v>
      </c>
      <c r="C18" s="7" t="s">
        <v>302</v>
      </c>
    </row>
    <row r="19" spans="2:3" ht="26" customHeight="1">
      <c r="B19" s="6" t="s">
        <v>303</v>
      </c>
      <c r="C19" s="7" t="s">
        <v>302</v>
      </c>
    </row>
  </sheetData>
  <mergeCells count="5">
    <mergeCell ref="B2:C2"/>
    <mergeCell ref="B3:C3"/>
    <mergeCell ref="B5:C5"/>
    <mergeCell ref="B6:C9"/>
    <mergeCell ref="B11:C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rgb="FF0B1A33"/>
  </sheetPr>
  <dimension ref="B2:E30"/>
  <sheetViews>
    <sheetView showGridLines="0" workbookViewId="0"/>
  </sheetViews>
  <sheetFormatPr defaultRowHeight="15"/>
  <cols>
    <col min="1" max="1" width="2.7109375" customWidth="1"/>
    <col min="2" max="5" width="22.7109375" customWidth="1"/>
  </cols>
  <sheetData>
    <row r="2" spans="2:5">
      <c r="B2" s="1" t="s">
        <v>304</v>
      </c>
      <c r="C2" s="1"/>
      <c r="D2" s="1"/>
      <c r="E2" s="1"/>
    </row>
    <row r="3" spans="2:5">
      <c r="B3" s="2" t="s">
        <v>305</v>
      </c>
      <c r="C3" s="2"/>
      <c r="D3" s="2"/>
      <c r="E3" s="2"/>
    </row>
    <row r="5" spans="2:5">
      <c r="B5" s="3" t="s">
        <v>306</v>
      </c>
      <c r="C5" s="3"/>
      <c r="D5" s="3"/>
      <c r="E5" s="3"/>
    </row>
    <row r="6" spans="2:5">
      <c r="B6" s="6" t="s">
        <v>307</v>
      </c>
      <c r="C6" s="7" t="s">
        <v>23</v>
      </c>
      <c r="D6" s="7"/>
      <c r="E6" s="7"/>
    </row>
    <row r="7" spans="2:5">
      <c r="B7" s="6" t="s">
        <v>24</v>
      </c>
      <c r="C7" s="7" t="s">
        <v>25</v>
      </c>
      <c r="D7" s="6" t="s">
        <v>26</v>
      </c>
      <c r="E7" s="7" t="s">
        <v>27</v>
      </c>
    </row>
    <row r="9" spans="2:5">
      <c r="B9" s="3" t="s">
        <v>308</v>
      </c>
      <c r="C9" s="3"/>
      <c r="D9" s="3"/>
      <c r="E9" s="3"/>
    </row>
    <row r="10" spans="2:5">
      <c r="B10" s="17" t="s">
        <v>49</v>
      </c>
      <c r="C10" s="18">
        <f>out_netWorth</f>
        <v>0</v>
      </c>
      <c r="D10" s="17" t="s">
        <v>309</v>
      </c>
      <c r="E10" s="18">
        <f>out_adjustedLiquidity</f>
        <v>0</v>
      </c>
    </row>
    <row r="11" spans="2:5">
      <c r="B11" s="17" t="s">
        <v>310</v>
      </c>
      <c r="C11" s="18">
        <f>out_grossRealEstate</f>
        <v>0</v>
      </c>
      <c r="D11" s="17" t="s">
        <v>311</v>
      </c>
      <c r="E11" s="18">
        <f>out_totalRealEstateDebt</f>
        <v>0</v>
      </c>
    </row>
    <row r="12" spans="2:5">
      <c r="B12" s="17" t="s">
        <v>312</v>
      </c>
      <c r="C12" s="18">
        <f>out_netRealEstateEquity</f>
        <v>0</v>
      </c>
      <c r="D12" s="17" t="s">
        <v>313</v>
      </c>
      <c r="E12" s="18">
        <f>out_contingentLiab</f>
        <v>0</v>
      </c>
    </row>
    <row r="14" spans="2:5">
      <c r="B14" s="3" t="s">
        <v>314</v>
      </c>
      <c r="C14" s="3"/>
      <c r="D14" s="3"/>
      <c r="E14" s="3"/>
    </row>
    <row r="16" spans="2:5">
      <c r="B16" s="6" t="s">
        <v>315</v>
      </c>
      <c r="C16" s="10">
        <f>out_netRealEstateEquity</f>
        <v>0</v>
      </c>
      <c r="D16" s="10"/>
      <c r="E16" s="10"/>
    </row>
    <row r="17" spans="2:5">
      <c r="B17" s="6" t="s">
        <v>316</v>
      </c>
      <c r="C17" s="10">
        <f>out_liquidAssets</f>
        <v>0</v>
      </c>
      <c r="D17" s="10"/>
      <c r="E17" s="10"/>
    </row>
    <row r="18" spans="2:5">
      <c r="B18" s="6" t="s">
        <v>317</v>
      </c>
      <c r="C18" s="10">
        <f>in_private_businesses</f>
        <v>0</v>
      </c>
      <c r="D18" s="10"/>
      <c r="E18" s="10"/>
    </row>
    <row r="19" spans="2:5">
      <c r="B19" s="3" t="s">
        <v>318</v>
      </c>
      <c r="C19" s="3"/>
      <c r="D19" s="3"/>
      <c r="E19" s="3"/>
    </row>
    <row r="20" spans="2:5">
      <c r="B20" s="6" t="s">
        <v>319</v>
      </c>
      <c r="C20" s="7" t="s">
        <v>320</v>
      </c>
      <c r="D20" s="6" t="s">
        <v>321</v>
      </c>
      <c r="E20" s="10">
        <v>5400000</v>
      </c>
    </row>
    <row r="22" spans="2:5">
      <c r="B22" s="3" t="s">
        <v>322</v>
      </c>
      <c r="C22" s="3"/>
      <c r="D22" s="3"/>
      <c r="E22" s="3"/>
    </row>
    <row r="23" spans="2:5">
      <c r="B23" s="7" t="s">
        <v>323</v>
      </c>
      <c r="C23" s="7"/>
      <c r="D23" s="7"/>
      <c r="E23" s="7"/>
    </row>
    <row r="24" spans="2:5">
      <c r="B24" s="7"/>
      <c r="C24" s="7"/>
      <c r="D24" s="7"/>
      <c r="E24" s="7"/>
    </row>
    <row r="25" spans="2:5">
      <c r="B25" s="7"/>
      <c r="C25" s="7"/>
      <c r="D25" s="7"/>
      <c r="E25" s="7"/>
    </row>
    <row r="26" spans="2:5">
      <c r="B26" s="7"/>
      <c r="C26" s="7"/>
      <c r="D26" s="7"/>
      <c r="E26" s="7"/>
    </row>
    <row r="28" spans="2:5">
      <c r="B28" s="3" t="s">
        <v>295</v>
      </c>
      <c r="C28" s="3"/>
      <c r="D28" s="3"/>
      <c r="E28" s="3"/>
    </row>
    <row r="29" spans="2:5">
      <c r="B29" s="6" t="s">
        <v>324</v>
      </c>
      <c r="C29" s="7" t="s">
        <v>23</v>
      </c>
      <c r="D29" s="7"/>
      <c r="E29" s="7"/>
    </row>
    <row r="30" spans="2:5">
      <c r="B30" s="6" t="s">
        <v>325</v>
      </c>
      <c r="C30" s="7" t="s">
        <v>25</v>
      </c>
    </row>
  </sheetData>
  <mergeCells count="14">
    <mergeCell ref="B2:E2"/>
    <mergeCell ref="B3:E3"/>
    <mergeCell ref="B5:E5"/>
    <mergeCell ref="C6:E6"/>
    <mergeCell ref="B9:E9"/>
    <mergeCell ref="B14:E14"/>
    <mergeCell ref="C16:E16"/>
    <mergeCell ref="C17:E17"/>
    <mergeCell ref="C18:E18"/>
    <mergeCell ref="B19:E19"/>
    <mergeCell ref="B22:E22"/>
    <mergeCell ref="B23:E26"/>
    <mergeCell ref="B28:E28"/>
    <mergeCell ref="C29:E29"/>
  </mergeCells>
  <pageMargins left="0.5" right="0.5" top="0.5" bottom="0.5" header="0.3" footer="0.3"/>
  <pageSetup paperSize="1" scale="85" orientation="portrait"/>
  <headerFooter>
    <oddHeader>&amp;L&amp;"Cambria,Bold"Valore Registry — PFS/REO Lender Summary&amp;R&amp;[Guarantor]</oddHeader>
    <oddFooter>&amp;LLender Summary&amp;CConfidential — for lender submission only&amp;RPage &amp;P of &amp;N</oddFooter>
  </headerFooter>
</worksheet>
</file>

<file path=xl/worksheets/sheet2.xml><?xml version="1.0" encoding="utf-8"?>
<worksheet xmlns="http://schemas.openxmlformats.org/spreadsheetml/2006/main" xmlns:r="http://schemas.openxmlformats.org/officeDocument/2006/relationships">
  <sheetPr>
    <tabColor rgb="FF0B1A33"/>
  </sheetPr>
  <dimension ref="B2:C58"/>
  <sheetViews>
    <sheetView showGridLines="0" workbookViewId="0"/>
  </sheetViews>
  <sheetFormatPr defaultRowHeight="15"/>
  <cols>
    <col min="1" max="1" width="2.7109375" customWidth="1"/>
    <col min="2" max="2" width="38.7109375" customWidth="1"/>
    <col min="3" max="3" width="20.7109375" customWidth="1"/>
    <col min="4" max="4" width="38.7109375" customWidth="1"/>
    <col min="5" max="5" width="16.7109375" customWidth="1"/>
  </cols>
  <sheetData>
    <row r="2" spans="2:3">
      <c r="B2" s="1" t="s">
        <v>20</v>
      </c>
      <c r="C2" s="1"/>
    </row>
    <row r="3" spans="2:3">
      <c r="B3" s="2" t="s">
        <v>21</v>
      </c>
      <c r="C3" s="2"/>
    </row>
    <row r="6" spans="2:3">
      <c r="B6" s="6" t="s">
        <v>22</v>
      </c>
      <c r="C6" s="7" t="s">
        <v>23</v>
      </c>
    </row>
    <row r="7" spans="2:3">
      <c r="B7" s="6" t="s">
        <v>24</v>
      </c>
      <c r="C7" s="7" t="s">
        <v>25</v>
      </c>
    </row>
    <row r="8" spans="2:3">
      <c r="B8" s="6" t="s">
        <v>26</v>
      </c>
      <c r="C8" s="7" t="s">
        <v>27</v>
      </c>
    </row>
    <row r="9" spans="2:3">
      <c r="B9" s="6" t="s">
        <v>28</v>
      </c>
      <c r="C9" s="8">
        <v>42070000</v>
      </c>
    </row>
    <row r="10" spans="2:3">
      <c r="B10" s="3" t="s">
        <v>29</v>
      </c>
      <c r="C10" s="3"/>
    </row>
    <row r="12" spans="2:3">
      <c r="B12" s="9" t="s">
        <v>30</v>
      </c>
      <c r="C12" s="10">
        <f>in_cash_checking + in_cash_savings + in_money_market + in_treasury_bills</f>
        <v>0</v>
      </c>
    </row>
    <row r="13" spans="2:3">
      <c r="B13" s="9" t="s">
        <v>31</v>
      </c>
      <c r="C13" s="10">
        <f>in_marketable_sec</f>
        <v>0</v>
      </c>
    </row>
    <row r="14" spans="2:3">
      <c r="B14" s="9" t="s">
        <v>32</v>
      </c>
      <c r="C14" s="10">
        <f>in_retirement</f>
        <v>0</v>
      </c>
    </row>
    <row r="15" spans="2:3">
      <c r="B15" s="9" t="s">
        <v>33</v>
      </c>
      <c r="C15" s="10">
        <f>in_life_insurance_cv</f>
        <v>0</v>
      </c>
    </row>
    <row r="16" spans="2:3">
      <c r="B16" s="9" t="s">
        <v>34</v>
      </c>
      <c r="C16" s="10">
        <f>out_netRealEstateEquity</f>
        <v>0</v>
      </c>
    </row>
    <row r="17" spans="2:3">
      <c r="B17" s="9" t="s">
        <v>35</v>
      </c>
      <c r="C17" s="10">
        <f>in_private_businesses</f>
        <v>0</v>
      </c>
    </row>
    <row r="18" spans="2:3">
      <c r="B18" s="9" t="s">
        <v>36</v>
      </c>
      <c r="C18" s="10">
        <f>in_notes_receivable</f>
        <v>0</v>
      </c>
    </row>
    <row r="19" spans="2:3">
      <c r="B19" s="9" t="s">
        <v>37</v>
      </c>
      <c r="C19" s="10">
        <f>in_vehicles_personal</f>
        <v>0</v>
      </c>
    </row>
    <row r="20" spans="2:3">
      <c r="B20" s="6" t="s">
        <v>39</v>
      </c>
      <c r="C20" s="11">
        <f>SUM(C11:C19)</f>
        <v>0</v>
      </c>
    </row>
    <row r="22" spans="2:3">
      <c r="B22" s="3" t="s">
        <v>40</v>
      </c>
      <c r="C22" s="3"/>
    </row>
    <row r="24" spans="2:3">
      <c r="B24" s="9" t="s">
        <v>41</v>
      </c>
      <c r="C24" s="10">
        <f>out_totalRealEstateDebt</f>
        <v>0</v>
      </c>
    </row>
    <row r="25" spans="2:3">
      <c r="B25" s="9" t="s">
        <v>42</v>
      </c>
      <c r="C25" s="10">
        <f>in_personal_lines</f>
        <v>0</v>
      </c>
    </row>
    <row r="26" spans="2:3">
      <c r="B26" s="9" t="s">
        <v>43</v>
      </c>
      <c r="C26" s="10">
        <f>in_personal_loans</f>
        <v>0</v>
      </c>
    </row>
    <row r="27" spans="2:3">
      <c r="B27" s="9" t="s">
        <v>44</v>
      </c>
      <c r="C27" s="10">
        <f>in_credit_cards</f>
        <v>0</v>
      </c>
    </row>
    <row r="28" spans="2:3">
      <c r="B28" s="9" t="s">
        <v>45</v>
      </c>
      <c r="C28" s="10">
        <f>in_taxes_payable</f>
        <v>0</v>
      </c>
    </row>
    <row r="29" spans="2:3">
      <c r="B29" s="6" t="s">
        <v>47</v>
      </c>
      <c r="C29" s="11">
        <f>SUM(C23:C28)</f>
        <v>0</v>
      </c>
    </row>
    <row r="31" spans="2:3">
      <c r="B31" s="3" t="s">
        <v>48</v>
      </c>
      <c r="C31" s="3"/>
    </row>
    <row r="32" spans="2:3">
      <c r="B32" s="6" t="s">
        <v>49</v>
      </c>
      <c r="C32" s="12">
        <f>out_totalAssets - out_totalLiabilities</f>
        <v>0</v>
      </c>
    </row>
    <row r="33" spans="2:3">
      <c r="B33" s="6" t="s">
        <v>50</v>
      </c>
      <c r="C33" s="10">
        <f>in_cash_checking + in_cash_savings + in_money_market + in_treasury_bills + in_marketable_sec</f>
        <v>0</v>
      </c>
    </row>
    <row r="34" spans="2:3">
      <c r="B34" s="6" t="s">
        <v>51</v>
      </c>
      <c r="C34" s="10">
        <f>out_contingentLiab</f>
        <v>0</v>
      </c>
    </row>
    <row r="35" spans="2:3">
      <c r="B35" s="6" t="s">
        <v>52</v>
      </c>
      <c r="C35" s="12">
        <f>out_netWorth - out_contingentLiab*0.5</f>
        <v>0</v>
      </c>
    </row>
    <row r="37" spans="2:3">
      <c r="B37" s="6" t="s">
        <v>53</v>
      </c>
      <c r="C37" s="13">
        <f>IFERROR(out_liquidAssets/in_requested_loan, 0)</f>
        <v>0</v>
      </c>
    </row>
    <row r="38" spans="2:3">
      <c r="B38" s="6" t="s">
        <v>54</v>
      </c>
      <c r="C38" s="14">
        <f>IFERROR(out_netWorth/in_requested_loan, 0)</f>
        <v>0</v>
      </c>
    </row>
    <row r="40" spans="2:3">
      <c r="B40" s="3" t="s">
        <v>55</v>
      </c>
      <c r="C40" s="3"/>
    </row>
    <row r="41" spans="2:3">
      <c r="B41" s="5" t="s">
        <v>56</v>
      </c>
      <c r="C41" s="5" t="s">
        <v>57</v>
      </c>
    </row>
    <row r="43" spans="2:3">
      <c r="B43" s="9" t="s">
        <v>58</v>
      </c>
      <c r="C43" s="8">
        <v>450000</v>
      </c>
    </row>
    <row r="44" spans="2:3">
      <c r="B44" s="9" t="s">
        <v>59</v>
      </c>
      <c r="C44" s="8">
        <v>1200000</v>
      </c>
    </row>
    <row r="45" spans="2:3">
      <c r="B45" s="9" t="s">
        <v>60</v>
      </c>
      <c r="C45" s="8">
        <v>1800000</v>
      </c>
    </row>
    <row r="46" spans="2:3">
      <c r="B46" s="9" t="s">
        <v>61</v>
      </c>
      <c r="C46" s="8">
        <v>400000</v>
      </c>
    </row>
    <row r="47" spans="2:3">
      <c r="B47" s="9" t="s">
        <v>31</v>
      </c>
      <c r="C47" s="8">
        <v>1650000</v>
      </c>
    </row>
    <row r="48" spans="2:3">
      <c r="B48" s="9" t="s">
        <v>32</v>
      </c>
      <c r="C48" s="8">
        <v>2100000</v>
      </c>
    </row>
    <row r="49" spans="2:3">
      <c r="B49" s="9" t="s">
        <v>33</v>
      </c>
      <c r="C49" s="8">
        <v>180000</v>
      </c>
    </row>
    <row r="50" spans="2:3">
      <c r="B50" s="9" t="s">
        <v>62</v>
      </c>
      <c r="C50" s="8">
        <v>3400000</v>
      </c>
    </row>
    <row r="51" spans="2:3">
      <c r="B51" s="9" t="s">
        <v>36</v>
      </c>
      <c r="C51" s="8">
        <v>240000</v>
      </c>
    </row>
    <row r="52" spans="2:3">
      <c r="B52" s="9" t="s">
        <v>63</v>
      </c>
      <c r="C52" s="8">
        <v>180000</v>
      </c>
    </row>
    <row r="53" spans="2:3">
      <c r="B53" s="9" t="s">
        <v>38</v>
      </c>
      <c r="C53" s="8">
        <v>85000</v>
      </c>
    </row>
    <row r="54" spans="2:3">
      <c r="B54" s="9" t="s">
        <v>42</v>
      </c>
      <c r="C54" s="8">
        <v>280000</v>
      </c>
    </row>
    <row r="55" spans="2:3">
      <c r="B55" s="9" t="s">
        <v>43</v>
      </c>
      <c r="C55" s="8">
        <v>0</v>
      </c>
    </row>
    <row r="56" spans="2:3">
      <c r="B56" s="9" t="s">
        <v>44</v>
      </c>
      <c r="C56" s="8">
        <v>14000</v>
      </c>
    </row>
    <row r="57" spans="2:3">
      <c r="B57" s="9" t="s">
        <v>45</v>
      </c>
      <c r="C57" s="8">
        <v>82000</v>
      </c>
    </row>
    <row r="58" spans="2:3">
      <c r="B58" s="9" t="s">
        <v>46</v>
      </c>
      <c r="C58" s="8">
        <v>25000</v>
      </c>
    </row>
  </sheetData>
  <mergeCells count="6">
    <mergeCell ref="B2:C2"/>
    <mergeCell ref="B3:C3"/>
    <mergeCell ref="B10:C10"/>
    <mergeCell ref="B22:C22"/>
    <mergeCell ref="B31:C31"/>
    <mergeCell ref="B40:C40"/>
  </mergeCells>
  <pageMargins left="0.5" right="0.5" top="0.5" bottom="0.5" header="0.3" footer="0.3"/>
  <pageSetup paperSize="1" scale="85" orientation="portrait"/>
  <headerFooter>
    <oddHeader>&amp;L&amp;"Cambria,Bold"Valore Registry — PFS/REO&amp;R&amp;[Guarantor Name]</oddHeader>
    <oddFooter>&amp;LPersonal Financial Statement&amp;CConfidential&amp;RPage &amp;P of &amp;N</oddFooter>
  </headerFooter>
</worksheet>
</file>

<file path=xl/worksheets/sheet3.xml><?xml version="1.0" encoding="utf-8"?>
<worksheet xmlns="http://schemas.openxmlformats.org/spreadsheetml/2006/main" xmlns:r="http://schemas.openxmlformats.org/officeDocument/2006/relationships">
  <sheetPr>
    <tabColor rgb="FFD8D2C4"/>
  </sheetPr>
  <dimension ref="B2:K21"/>
  <sheetViews>
    <sheetView showGridLines="0" workbookViewId="0"/>
  </sheetViews>
  <sheetFormatPr defaultRowHeight="15"/>
  <cols>
    <col min="1" max="1" width="2.7109375" customWidth="1"/>
    <col min="2" max="2" width="16.7109375" customWidth="1"/>
    <col min="3" max="3" width="30.7109375" customWidth="1"/>
    <col min="4" max="4" width="12.7109375" customWidth="1"/>
    <col min="5" max="7" width="14.7109375" customWidth="1"/>
    <col min="8" max="8" width="16.7109375" customWidth="1"/>
    <col min="9" max="9" width="14.7109375" customWidth="1"/>
    <col min="10" max="11" width="24.7109375" customWidth="1"/>
  </cols>
  <sheetData>
    <row r="2" spans="2:11">
      <c r="B2" s="1" t="s">
        <v>64</v>
      </c>
      <c r="C2" s="1"/>
      <c r="D2" s="1"/>
      <c r="E2" s="1"/>
      <c r="F2" s="1"/>
      <c r="G2" s="1"/>
      <c r="H2" s="1"/>
      <c r="I2" s="1"/>
      <c r="J2" s="1"/>
      <c r="K2" s="1"/>
    </row>
    <row r="3" spans="2:11">
      <c r="B3" s="2" t="s">
        <v>65</v>
      </c>
      <c r="C3" s="2"/>
      <c r="D3" s="2"/>
      <c r="E3" s="2"/>
      <c r="F3" s="2"/>
      <c r="G3" s="2"/>
      <c r="H3" s="2"/>
      <c r="I3" s="2"/>
      <c r="J3" s="2"/>
      <c r="K3" s="2"/>
    </row>
    <row r="5" spans="2:11">
      <c r="B5" s="15" t="s">
        <v>66</v>
      </c>
      <c r="C5" s="15" t="s">
        <v>67</v>
      </c>
      <c r="D5" s="15" t="s">
        <v>68</v>
      </c>
      <c r="E5" s="15" t="s">
        <v>69</v>
      </c>
      <c r="F5" s="15" t="s">
        <v>70</v>
      </c>
      <c r="G5" s="15" t="s">
        <v>71</v>
      </c>
      <c r="H5" s="15" t="s">
        <v>72</v>
      </c>
      <c r="I5" s="15" t="s">
        <v>73</v>
      </c>
      <c r="J5" s="15" t="s">
        <v>74</v>
      </c>
      <c r="K5" s="15" t="s">
        <v>75</v>
      </c>
    </row>
    <row r="6" spans="2:11">
      <c r="B6" s="7" t="s">
        <v>76</v>
      </c>
      <c r="C6" s="7" t="s">
        <v>77</v>
      </c>
      <c r="D6" s="16">
        <v>1</v>
      </c>
      <c r="E6" s="8">
        <v>450000</v>
      </c>
      <c r="F6" s="8">
        <v>0</v>
      </c>
      <c r="G6" s="10">
        <f>E6 - F6</f>
        <v>0</v>
      </c>
      <c r="H6" s="7" t="s">
        <v>25</v>
      </c>
      <c r="I6" s="7" t="s">
        <v>79</v>
      </c>
      <c r="J6" s="7"/>
    </row>
    <row r="7" spans="2:11">
      <c r="B7" s="7" t="s">
        <v>76</v>
      </c>
      <c r="C7" s="7" t="s">
        <v>80</v>
      </c>
      <c r="D7" s="16">
        <v>1</v>
      </c>
      <c r="E7" s="8">
        <v>1200000</v>
      </c>
      <c r="F7" s="8">
        <v>0</v>
      </c>
      <c r="G7" s="10">
        <f>E7 - F7</f>
        <v>0</v>
      </c>
      <c r="H7" s="7" t="s">
        <v>25</v>
      </c>
      <c r="I7" s="7" t="s">
        <v>79</v>
      </c>
      <c r="J7" s="7"/>
    </row>
    <row r="8" spans="2:11">
      <c r="B8" s="7" t="s">
        <v>76</v>
      </c>
      <c r="C8" s="7" t="s">
        <v>81</v>
      </c>
      <c r="D8" s="16">
        <v>1</v>
      </c>
      <c r="E8" s="8">
        <v>1800000</v>
      </c>
      <c r="F8" s="8">
        <v>0</v>
      </c>
      <c r="G8" s="10">
        <f>E8 - F8</f>
        <v>0</v>
      </c>
      <c r="H8" s="7" t="s">
        <v>25</v>
      </c>
      <c r="I8" s="7" t="s">
        <v>82</v>
      </c>
      <c r="J8" s="7"/>
    </row>
    <row r="9" spans="2:11">
      <c r="B9" s="7" t="s">
        <v>76</v>
      </c>
      <c r="C9" s="7" t="s">
        <v>61</v>
      </c>
      <c r="D9" s="16">
        <v>1</v>
      </c>
      <c r="E9" s="8">
        <v>400000</v>
      </c>
      <c r="F9" s="8">
        <v>0</v>
      </c>
      <c r="G9" s="10">
        <f>E9 - F9</f>
        <v>0</v>
      </c>
      <c r="H9" s="7" t="s">
        <v>25</v>
      </c>
      <c r="I9" s="7" t="s">
        <v>82</v>
      </c>
      <c r="J9" s="7"/>
    </row>
    <row r="10" spans="2:11">
      <c r="B10" s="7" t="s">
        <v>84</v>
      </c>
      <c r="C10" s="7" t="s">
        <v>85</v>
      </c>
      <c r="D10" s="16">
        <v>1</v>
      </c>
      <c r="E10" s="8">
        <v>1650000</v>
      </c>
      <c r="F10" s="8">
        <v>0</v>
      </c>
      <c r="G10" s="10">
        <f>E10 - F10</f>
        <v>0</v>
      </c>
      <c r="H10" s="7" t="s">
        <v>25</v>
      </c>
      <c r="I10" s="7" t="s">
        <v>82</v>
      </c>
      <c r="J10" s="7"/>
    </row>
    <row r="11" spans="2:11">
      <c r="B11" s="7" t="s">
        <v>86</v>
      </c>
      <c r="C11" s="7" t="s">
        <v>87</v>
      </c>
      <c r="D11" s="16">
        <v>1</v>
      </c>
      <c r="E11" s="8">
        <v>1400000</v>
      </c>
      <c r="F11" s="8">
        <v>0</v>
      </c>
      <c r="G11" s="10">
        <f>E11 - F11</f>
        <v>0</v>
      </c>
      <c r="H11" s="7" t="s">
        <v>25</v>
      </c>
      <c r="I11" s="7" t="s">
        <v>88</v>
      </c>
      <c r="J11" s="7" t="s">
        <v>89</v>
      </c>
    </row>
    <row r="12" spans="2:11">
      <c r="B12" s="7" t="s">
        <v>86</v>
      </c>
      <c r="C12" s="7" t="s">
        <v>90</v>
      </c>
      <c r="D12" s="16">
        <v>1</v>
      </c>
      <c r="E12" s="8">
        <v>700000</v>
      </c>
      <c r="F12" s="8">
        <v>0</v>
      </c>
      <c r="G12" s="10">
        <f>E12 - F12</f>
        <v>0</v>
      </c>
      <c r="H12" s="7" t="s">
        <v>25</v>
      </c>
      <c r="I12" s="7" t="s">
        <v>88</v>
      </c>
      <c r="J12" s="7" t="s">
        <v>89</v>
      </c>
    </row>
    <row r="13" spans="2:11">
      <c r="B13" s="7" t="s">
        <v>91</v>
      </c>
      <c r="C13" s="7" t="s">
        <v>92</v>
      </c>
      <c r="D13" s="16">
        <v>1</v>
      </c>
      <c r="E13" s="8">
        <v>180000</v>
      </c>
      <c r="F13" s="8">
        <v>0</v>
      </c>
      <c r="G13" s="10">
        <f>E13 - F13</f>
        <v>0</v>
      </c>
      <c r="H13" s="7" t="s">
        <v>25</v>
      </c>
      <c r="I13" s="7" t="s">
        <v>93</v>
      </c>
      <c r="J13" s="7"/>
    </row>
    <row r="14" spans="2:11">
      <c r="B14" s="7" t="s">
        <v>94</v>
      </c>
      <c r="C14" s="7" t="s">
        <v>95</v>
      </c>
      <c r="D14" s="16">
        <v>0.35</v>
      </c>
      <c r="E14" s="8">
        <v>6370000</v>
      </c>
      <c r="F14" s="8">
        <v>4375000</v>
      </c>
      <c r="G14" s="10">
        <f>E14 - F14</f>
        <v>0</v>
      </c>
      <c r="H14" s="7" t="s">
        <v>25</v>
      </c>
      <c r="I14" s="7" t="s">
        <v>97</v>
      </c>
      <c r="J14" s="7" t="s">
        <v>98</v>
      </c>
    </row>
    <row r="15" spans="2:11">
      <c r="B15" s="7" t="s">
        <v>94</v>
      </c>
      <c r="C15" s="7" t="s">
        <v>99</v>
      </c>
      <c r="D15" s="16">
        <v>0.25</v>
      </c>
      <c r="E15" s="8">
        <v>3200000</v>
      </c>
      <c r="F15" s="8">
        <v>2225000</v>
      </c>
      <c r="G15" s="10">
        <f>E15 - F15</f>
        <v>0</v>
      </c>
      <c r="H15" s="7" t="s">
        <v>25</v>
      </c>
      <c r="I15" s="7" t="s">
        <v>97</v>
      </c>
      <c r="J15" s="7" t="s">
        <v>98</v>
      </c>
    </row>
    <row r="16" spans="2:11">
      <c r="B16" s="7" t="s">
        <v>94</v>
      </c>
      <c r="C16" s="7" t="s">
        <v>100</v>
      </c>
      <c r="D16" s="16">
        <v>0.4</v>
      </c>
      <c r="E16" s="8">
        <v>3000000</v>
      </c>
      <c r="F16" s="8">
        <v>2160000</v>
      </c>
      <c r="G16" s="10">
        <f>E16 - F16</f>
        <v>0</v>
      </c>
      <c r="H16" s="7" t="s">
        <v>25</v>
      </c>
      <c r="I16" s="7" t="s">
        <v>97</v>
      </c>
      <c r="J16" s="7" t="s">
        <v>101</v>
      </c>
    </row>
    <row r="17" spans="2:10">
      <c r="B17" s="7" t="s">
        <v>94</v>
      </c>
      <c r="C17" s="7" t="s">
        <v>102</v>
      </c>
      <c r="D17" s="16">
        <v>0</v>
      </c>
      <c r="E17" s="8">
        <v>7000000</v>
      </c>
      <c r="F17" s="8">
        <v>5400000</v>
      </c>
      <c r="G17" s="10">
        <f>E17 - F17</f>
        <v>0</v>
      </c>
      <c r="H17" s="7" t="s">
        <v>25</v>
      </c>
      <c r="I17" s="7" t="s">
        <v>103</v>
      </c>
      <c r="J17" s="7" t="s">
        <v>104</v>
      </c>
    </row>
    <row r="18" spans="2:10">
      <c r="B18" s="7" t="s">
        <v>105</v>
      </c>
      <c r="C18" s="7" t="s">
        <v>106</v>
      </c>
      <c r="D18" s="16">
        <v>0.5</v>
      </c>
      <c r="E18" s="8">
        <v>3400000</v>
      </c>
      <c r="F18" s="8">
        <v>0</v>
      </c>
      <c r="G18" s="10">
        <f>E18 - F18</f>
        <v>0</v>
      </c>
      <c r="H18" s="7" t="s">
        <v>25</v>
      </c>
      <c r="I18" s="7" t="s">
        <v>108</v>
      </c>
      <c r="J18" s="7" t="s">
        <v>109</v>
      </c>
    </row>
    <row r="19" spans="2:10">
      <c r="B19" s="7" t="s">
        <v>75</v>
      </c>
      <c r="C19" s="7" t="s">
        <v>110</v>
      </c>
      <c r="D19" s="16">
        <v>1</v>
      </c>
      <c r="E19" s="8">
        <v>240000</v>
      </c>
      <c r="F19" s="8">
        <v>0</v>
      </c>
      <c r="G19" s="10">
        <f>E19 - F19</f>
        <v>0</v>
      </c>
      <c r="H19" s="7" t="s">
        <v>25</v>
      </c>
      <c r="I19" s="7" t="s">
        <v>112</v>
      </c>
      <c r="J19" s="7" t="s">
        <v>113</v>
      </c>
    </row>
    <row r="20" spans="2:10">
      <c r="B20" s="7" t="s">
        <v>114</v>
      </c>
      <c r="C20" s="7" t="s">
        <v>115</v>
      </c>
      <c r="D20" s="16">
        <v>1</v>
      </c>
      <c r="E20" s="8">
        <v>180000</v>
      </c>
      <c r="F20" s="8">
        <v>0</v>
      </c>
      <c r="G20" s="10">
        <f>E20 - F20</f>
        <v>0</v>
      </c>
      <c r="H20" s="7" t="s">
        <v>25</v>
      </c>
      <c r="I20" s="7" t="s">
        <v>117</v>
      </c>
      <c r="J20" s="7"/>
    </row>
    <row r="21" spans="2:10">
      <c r="B21" s="7" t="s">
        <v>118</v>
      </c>
      <c r="C21" s="7" t="s">
        <v>119</v>
      </c>
      <c r="D21" s="16">
        <v>1</v>
      </c>
      <c r="E21" s="8">
        <v>85000</v>
      </c>
      <c r="F21" s="8">
        <v>0</v>
      </c>
      <c r="G21" s="10">
        <f>E21 - F21</f>
        <v>0</v>
      </c>
      <c r="H21" s="7" t="s">
        <v>25</v>
      </c>
      <c r="I21" s="7" t="s">
        <v>117</v>
      </c>
      <c r="J21" s="7"/>
    </row>
  </sheetData>
  <mergeCells count="2">
    <mergeCell ref="B2:K2"/>
    <mergeCell ref="B3:K3"/>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D8D2C4"/>
  </sheetPr>
  <dimension ref="B2:L9"/>
  <sheetViews>
    <sheetView showGridLines="0" workbookViewId="0"/>
  </sheetViews>
  <sheetFormatPr defaultRowHeight="15"/>
  <cols>
    <col min="1" max="1" width="2.7109375" customWidth="1"/>
    <col min="2" max="2" width="26.7109375" customWidth="1"/>
    <col min="3" max="3" width="14.7109375" customWidth="1"/>
    <col min="4" max="4" width="12.7109375" customWidth="1"/>
    <col min="5" max="6" width="14.7109375" customWidth="1"/>
    <col min="7" max="8" width="12.7109375" customWidth="1"/>
    <col min="9" max="9" width="14.7109375" customWidth="1"/>
    <col min="10" max="10" width="10.7109375" customWidth="1"/>
    <col min="11" max="11" width="24.7109375" customWidth="1"/>
  </cols>
  <sheetData>
    <row r="2" spans="2:12">
      <c r="B2" s="1" t="s">
        <v>120</v>
      </c>
      <c r="C2" s="1"/>
      <c r="D2" s="1"/>
      <c r="E2" s="1"/>
      <c r="F2" s="1"/>
      <c r="G2" s="1"/>
      <c r="H2" s="1"/>
      <c r="I2" s="1"/>
      <c r="J2" s="1"/>
      <c r="K2" s="1"/>
    </row>
    <row r="3" spans="2:12">
      <c r="B3" s="2" t="s">
        <v>121</v>
      </c>
      <c r="C3" s="2"/>
      <c r="D3" s="2"/>
      <c r="E3" s="2"/>
      <c r="F3" s="2"/>
      <c r="G3" s="2"/>
      <c r="H3" s="2"/>
      <c r="I3" s="2"/>
      <c r="J3" s="2"/>
      <c r="K3" s="2"/>
    </row>
    <row r="5" spans="2:12">
      <c r="B5" s="15" t="s">
        <v>122</v>
      </c>
      <c r="C5" s="15" t="s">
        <v>123</v>
      </c>
      <c r="D5" s="15" t="s">
        <v>124</v>
      </c>
      <c r="E5" s="15" t="s">
        <v>125</v>
      </c>
      <c r="F5" s="15" t="s">
        <v>126</v>
      </c>
      <c r="G5" s="15" t="s">
        <v>127</v>
      </c>
      <c r="H5" s="15" t="s">
        <v>128</v>
      </c>
      <c r="I5" s="15" t="s">
        <v>129</v>
      </c>
      <c r="J5" s="15" t="s">
        <v>130</v>
      </c>
      <c r="K5" s="15" t="s">
        <v>131</v>
      </c>
      <c r="L5" s="15" t="s">
        <v>75</v>
      </c>
    </row>
    <row r="6" spans="2:12">
      <c r="B6" s="7" t="s">
        <v>132</v>
      </c>
      <c r="C6" s="7" t="s">
        <v>133</v>
      </c>
      <c r="D6" s="7" t="s">
        <v>134</v>
      </c>
      <c r="E6" s="8">
        <v>500000</v>
      </c>
      <c r="F6" s="8">
        <v>280000</v>
      </c>
      <c r="G6" s="8">
        <v>1750</v>
      </c>
      <c r="H6" s="7" t="s">
        <v>135</v>
      </c>
      <c r="I6" s="7" t="s">
        <v>136</v>
      </c>
      <c r="J6" s="7" t="s">
        <v>130</v>
      </c>
      <c r="K6" s="16">
        <v>0.075</v>
      </c>
      <c r="L6" s="7" t="s">
        <v>137</v>
      </c>
    </row>
    <row r="7" spans="2:12">
      <c r="B7" s="7" t="s">
        <v>132</v>
      </c>
      <c r="C7" s="7" t="s">
        <v>133</v>
      </c>
      <c r="D7" s="7" t="s">
        <v>138</v>
      </c>
      <c r="E7" s="8">
        <v>50000</v>
      </c>
      <c r="F7" s="8">
        <v>14000</v>
      </c>
      <c r="G7" s="8">
        <v>600</v>
      </c>
      <c r="H7" s="7" t="s">
        <v>139</v>
      </c>
      <c r="I7" s="7" t="s">
        <v>136</v>
      </c>
      <c r="J7" s="7" t="s">
        <v>130</v>
      </c>
      <c r="K7" s="16">
        <v>0.195</v>
      </c>
      <c r="L7" s="7"/>
    </row>
    <row r="8" spans="2:12">
      <c r="B8" s="7" t="s">
        <v>140</v>
      </c>
      <c r="C8" s="7" t="s">
        <v>133</v>
      </c>
      <c r="D8" s="7" t="s">
        <v>141</v>
      </c>
      <c r="E8" s="8">
        <v>82000</v>
      </c>
      <c r="F8" s="8">
        <v>82000</v>
      </c>
      <c r="G8" s="8">
        <v>0</v>
      </c>
      <c r="H8" s="7" t="s">
        <v>142</v>
      </c>
      <c r="I8" s="7" t="s">
        <v>136</v>
      </c>
      <c r="J8" s="7" t="s">
        <v>130</v>
      </c>
      <c r="K8" s="16">
        <v>0</v>
      </c>
      <c r="L8" s="7" t="s">
        <v>143</v>
      </c>
    </row>
    <row r="9" spans="2:12">
      <c r="B9" s="7" t="s">
        <v>144</v>
      </c>
      <c r="C9" s="7" t="s">
        <v>133</v>
      </c>
      <c r="D9" s="7" t="s">
        <v>145</v>
      </c>
      <c r="E9" s="8">
        <v>25000</v>
      </c>
      <c r="F9" s="8">
        <v>25000</v>
      </c>
      <c r="G9" s="8">
        <v>0</v>
      </c>
      <c r="H9" s="7" t="s">
        <v>144</v>
      </c>
      <c r="I9" s="7" t="s">
        <v>136</v>
      </c>
      <c r="J9" s="7" t="s">
        <v>130</v>
      </c>
      <c r="K9" s="16">
        <v>0</v>
      </c>
      <c r="L9" s="7"/>
    </row>
  </sheetData>
  <mergeCells count="2">
    <mergeCell ref="B2:K2"/>
    <mergeCell ref="B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B89A5B"/>
  </sheetPr>
  <dimension ref="B2:G24"/>
  <sheetViews>
    <sheetView showGridLines="0" workbookViewId="0"/>
  </sheetViews>
  <sheetFormatPr defaultRowHeight="15"/>
  <cols>
    <col min="1" max="1" width="2.7109375" customWidth="1"/>
    <col min="2" max="2" width="32.7109375" customWidth="1"/>
    <col min="3" max="3" width="16.7109375" customWidth="1"/>
    <col min="4" max="4" width="30.7109375" customWidth="1"/>
    <col min="6" max="6" width="24.7109375" customWidth="1"/>
    <col min="7" max="7" width="18.7109375" customWidth="1"/>
  </cols>
  <sheetData>
    <row r="2" spans="2:7">
      <c r="B2" s="1" t="s">
        <v>146</v>
      </c>
      <c r="C2" s="1"/>
      <c r="D2" s="1"/>
    </row>
    <row r="3" spans="2:7">
      <c r="B3" s="2" t="s">
        <v>147</v>
      </c>
      <c r="C3" s="2"/>
      <c r="D3" s="2"/>
    </row>
    <row r="5" spans="2:7">
      <c r="B5" s="3" t="s">
        <v>148</v>
      </c>
      <c r="C5" s="3"/>
      <c r="D5" s="3"/>
      <c r="F5" s="6" t="s">
        <v>163</v>
      </c>
      <c r="G5" s="6" t="s">
        <v>164</v>
      </c>
    </row>
    <row r="7" spans="2:7">
      <c r="B7" s="9" t="s">
        <v>149</v>
      </c>
      <c r="C7" s="10">
        <f>in_cash_checking</f>
        <v>0</v>
      </c>
      <c r="F7" s="9" t="s">
        <v>50</v>
      </c>
      <c r="G7" s="10">
        <f>out_trueLiquidity</f>
        <v>0</v>
      </c>
    </row>
    <row r="8" spans="2:7">
      <c r="B8" s="9" t="s">
        <v>150</v>
      </c>
      <c r="C8" s="10">
        <f>in_cash_savings</f>
        <v>0</v>
      </c>
      <c r="F8" s="9" t="s">
        <v>165</v>
      </c>
      <c r="G8" s="10">
        <f>out_netRealEstateEquity</f>
        <v>0</v>
      </c>
    </row>
    <row r="9" spans="2:7">
      <c r="B9" s="9" t="s">
        <v>60</v>
      </c>
      <c r="C9" s="10">
        <f>in_money_market</f>
        <v>0</v>
      </c>
      <c r="F9" s="9" t="s">
        <v>32</v>
      </c>
      <c r="G9" s="10">
        <f>in_retirement</f>
        <v>0</v>
      </c>
    </row>
    <row r="10" spans="2:7">
      <c r="B10" s="9" t="s">
        <v>61</v>
      </c>
      <c r="C10" s="10">
        <f>in_treasury_bills</f>
        <v>0</v>
      </c>
      <c r="F10" s="9" t="s">
        <v>38</v>
      </c>
      <c r="G10" s="10">
        <f>in_private_businesses+in_notes_receivable+in_vehicles_personal+in_other_assets</f>
        <v>0</v>
      </c>
    </row>
    <row r="11" spans="2:7">
      <c r="B11" s="6" t="s">
        <v>152</v>
      </c>
      <c r="C11" s="11">
        <f>SUM(C6:C10)</f>
        <v>0</v>
      </c>
    </row>
    <row r="13" spans="2:7">
      <c r="B13" s="3" t="s">
        <v>153</v>
      </c>
      <c r="C13" s="3"/>
      <c r="D13" s="3"/>
    </row>
    <row r="15" spans="2:7">
      <c r="B15" s="9" t="s">
        <v>154</v>
      </c>
      <c r="C15" s="10">
        <f>in_retirement</f>
        <v>0</v>
      </c>
    </row>
    <row r="16" spans="2:7">
      <c r="B16" s="9" t="s">
        <v>155</v>
      </c>
      <c r="C16" s="10">
        <f>0</f>
        <v>0</v>
      </c>
    </row>
    <row r="17" spans="2:4">
      <c r="B17" s="3" t="s">
        <v>156</v>
      </c>
      <c r="C17" s="3"/>
      <c r="D17" s="3"/>
    </row>
    <row r="18" spans="2:4">
      <c r="B18" s="9" t="s">
        <v>157</v>
      </c>
      <c r="C18" s="8">
        <v>1500000</v>
      </c>
    </row>
    <row r="20" spans="2:4">
      <c r="B20" s="3" t="s">
        <v>158</v>
      </c>
      <c r="C20" s="3"/>
      <c r="D20" s="3"/>
    </row>
    <row r="21" spans="2:4">
      <c r="B21" s="6" t="s">
        <v>159</v>
      </c>
      <c r="C21" s="12">
        <f>out_trueLiquidity - in_unfundedCommitments</f>
        <v>0</v>
      </c>
    </row>
    <row r="22" spans="2:4">
      <c r="B22" s="6" t="s">
        <v>160</v>
      </c>
      <c r="C22" s="13">
        <f>IFERROR(out_adjustedLiquidity/in_requested_loan, 0)</f>
        <v>0</v>
      </c>
    </row>
    <row r="23" spans="2:4">
      <c r="B23" s="6" t="s">
        <v>161</v>
      </c>
      <c r="C23" s="10">
        <f>in_requested_loan * 0.10</f>
        <v>0</v>
      </c>
    </row>
    <row r="24" spans="2:4">
      <c r="B24" s="6" t="s">
        <v>162</v>
      </c>
      <c r="C24" s="12">
        <f>out_adjustedLiquidity - C23</f>
        <v>0</v>
      </c>
    </row>
  </sheetData>
  <mergeCells count="6">
    <mergeCell ref="B2:D2"/>
    <mergeCell ref="B3:D3"/>
    <mergeCell ref="B5:D5"/>
    <mergeCell ref="B13:D13"/>
    <mergeCell ref="B17:D17"/>
    <mergeCell ref="B20:D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tabColor rgb="FFB89A5B"/>
  </sheetPr>
  <dimension ref="B2:O15"/>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cols>
    <col min="1" max="1" width="2.7109375" customWidth="1"/>
    <col min="2" max="2" width="26.7109375" customWidth="1"/>
    <col min="3" max="3" width="18.7109375" customWidth="1"/>
    <col min="4" max="4" width="12.7109375" customWidth="1"/>
    <col min="5" max="5" width="10.7109375" customWidth="1"/>
    <col min="6" max="6" width="16.7109375" customWidth="1"/>
    <col min="7" max="9" width="14.7109375" customWidth="1"/>
    <col min="10" max="10" width="8.7109375" customWidth="1"/>
    <col min="11" max="11" width="14.7109375" customWidth="1"/>
    <col min="12" max="12" width="12.7109375" customWidth="1"/>
    <col min="13" max="13" width="14.7109375" customWidth="1"/>
    <col min="14" max="14" width="18.7109375" customWidth="1"/>
  </cols>
  <sheetData>
    <row r="2" spans="2:15">
      <c r="B2" s="1" t="s">
        <v>166</v>
      </c>
      <c r="C2" s="1"/>
      <c r="D2" s="1"/>
      <c r="E2" s="1"/>
      <c r="F2" s="1"/>
      <c r="G2" s="1"/>
      <c r="H2" s="1"/>
      <c r="I2" s="1"/>
      <c r="J2" s="1"/>
      <c r="K2" s="1"/>
      <c r="L2" s="1"/>
      <c r="M2" s="1"/>
      <c r="N2" s="1"/>
    </row>
    <row r="3" spans="2:15">
      <c r="B3" s="2" t="s">
        <v>167</v>
      </c>
      <c r="C3" s="2"/>
      <c r="D3" s="2"/>
      <c r="E3" s="2"/>
      <c r="F3" s="2"/>
      <c r="G3" s="2"/>
      <c r="H3" s="2"/>
      <c r="I3" s="2"/>
      <c r="J3" s="2"/>
      <c r="K3" s="2"/>
      <c r="L3" s="2"/>
      <c r="M3" s="2"/>
      <c r="N3" s="2"/>
    </row>
    <row r="5" spans="2:15">
      <c r="B5" s="15" t="s">
        <v>168</v>
      </c>
      <c r="C5" s="15" t="s">
        <v>169</v>
      </c>
      <c r="D5" s="15" t="s">
        <v>66</v>
      </c>
      <c r="E5" s="15" t="s">
        <v>68</v>
      </c>
      <c r="F5" s="15" t="s">
        <v>170</v>
      </c>
      <c r="G5" s="15" t="s">
        <v>171</v>
      </c>
      <c r="H5" s="15" t="s">
        <v>172</v>
      </c>
      <c r="I5" s="15" t="s">
        <v>173</v>
      </c>
      <c r="J5" s="15" t="s">
        <v>174</v>
      </c>
      <c r="K5" s="15" t="s">
        <v>175</v>
      </c>
      <c r="L5" s="15" t="s">
        <v>176</v>
      </c>
      <c r="M5" s="15" t="s">
        <v>128</v>
      </c>
      <c r="N5" s="15" t="s">
        <v>130</v>
      </c>
      <c r="O5" s="15" t="s">
        <v>75</v>
      </c>
    </row>
    <row r="6" spans="2:15">
      <c r="B6" s="7" t="s">
        <v>177</v>
      </c>
      <c r="C6" s="7" t="s">
        <v>178</v>
      </c>
      <c r="D6" s="7" t="s">
        <v>179</v>
      </c>
      <c r="E6" s="16">
        <v>0.35</v>
      </c>
      <c r="F6" s="7" t="s">
        <v>180</v>
      </c>
      <c r="G6" s="8">
        <v>18200000</v>
      </c>
      <c r="H6" s="8">
        <v>12500000</v>
      </c>
      <c r="I6" s="10">
        <f>(G6 - H6) * E6</f>
        <v>0</v>
      </c>
      <c r="J6" s="8">
        <v>1080000</v>
      </c>
      <c r="K6" s="16">
        <v>0.9399999999999999</v>
      </c>
      <c r="L6" s="7" t="s">
        <v>132</v>
      </c>
      <c r="M6" s="7" t="s">
        <v>181</v>
      </c>
      <c r="N6" s="7" t="s">
        <v>182</v>
      </c>
      <c r="O6" s="7" t="s">
        <v>183</v>
      </c>
    </row>
    <row r="7" spans="2:15">
      <c r="B7" s="7" t="s">
        <v>184</v>
      </c>
      <c r="C7" s="7" t="s">
        <v>185</v>
      </c>
      <c r="D7" s="7" t="s">
        <v>186</v>
      </c>
      <c r="E7" s="16">
        <v>0.25</v>
      </c>
      <c r="F7" s="7" t="s">
        <v>187</v>
      </c>
      <c r="G7" s="8">
        <v>12800000</v>
      </c>
      <c r="H7" s="8">
        <v>8900000</v>
      </c>
      <c r="I7" s="10">
        <f>(G7 - H7) * E7</f>
        <v>0</v>
      </c>
      <c r="J7" s="8">
        <v>720000</v>
      </c>
      <c r="K7" s="16">
        <v>1</v>
      </c>
      <c r="L7" s="7" t="s">
        <v>188</v>
      </c>
      <c r="M7" s="7" t="s">
        <v>189</v>
      </c>
      <c r="N7" s="7" t="s">
        <v>182</v>
      </c>
      <c r="O7" s="7" t="s">
        <v>190</v>
      </c>
    </row>
    <row r="8" spans="2:15">
      <c r="B8" s="7" t="s">
        <v>191</v>
      </c>
      <c r="C8" s="7" t="s">
        <v>192</v>
      </c>
      <c r="D8" s="7" t="s">
        <v>179</v>
      </c>
      <c r="E8" s="16">
        <v>0.4</v>
      </c>
      <c r="F8" s="7" t="s">
        <v>193</v>
      </c>
      <c r="G8" s="8">
        <v>7500000</v>
      </c>
      <c r="H8" s="8">
        <v>5400000</v>
      </c>
      <c r="I8" s="10">
        <f>(G8 - H8) * E8</f>
        <v>0</v>
      </c>
      <c r="J8" s="8">
        <v>460000</v>
      </c>
      <c r="K8" s="16">
        <v>0.95</v>
      </c>
      <c r="L8" s="7" t="s">
        <v>132</v>
      </c>
      <c r="M8" s="7" t="s">
        <v>194</v>
      </c>
      <c r="N8" s="7" t="s">
        <v>130</v>
      </c>
      <c r="O8" s="7" t="s">
        <v>101</v>
      </c>
    </row>
    <row r="9" spans="2:15">
      <c r="B9" s="7" t="s">
        <v>195</v>
      </c>
      <c r="C9" s="7" t="s">
        <v>196</v>
      </c>
      <c r="D9" s="7" t="s">
        <v>197</v>
      </c>
      <c r="E9" s="16">
        <v>0.5</v>
      </c>
      <c r="F9" s="7" t="s">
        <v>198</v>
      </c>
      <c r="G9" s="8">
        <v>4200000</v>
      </c>
      <c r="H9" s="8">
        <v>3100000</v>
      </c>
      <c r="I9" s="10">
        <f>(G9 - H9) * E9</f>
        <v>0</v>
      </c>
      <c r="J9" s="8">
        <v>295000</v>
      </c>
      <c r="K9" s="16">
        <v>0.96</v>
      </c>
      <c r="L9" s="7" t="s">
        <v>199</v>
      </c>
      <c r="M9" s="7" t="s">
        <v>200</v>
      </c>
      <c r="N9" s="7" t="s">
        <v>182</v>
      </c>
      <c r="O9" s="7" t="s">
        <v>201</v>
      </c>
    </row>
    <row r="10" spans="2:15">
      <c r="B10" s="7" t="s">
        <v>202</v>
      </c>
      <c r="C10" s="7" t="s">
        <v>178</v>
      </c>
      <c r="D10" s="7" t="s">
        <v>179</v>
      </c>
      <c r="E10" s="16">
        <v>0.3</v>
      </c>
      <c r="F10" s="7" t="s">
        <v>203</v>
      </c>
      <c r="G10" s="8">
        <v>0</v>
      </c>
      <c r="H10" s="8">
        <v>0</v>
      </c>
      <c r="I10" s="10">
        <f>(G10 - H10) * E10</f>
        <v>0</v>
      </c>
      <c r="J10" s="8">
        <v>0</v>
      </c>
      <c r="K10" s="16">
        <v>0</v>
      </c>
      <c r="L10" s="7" t="s">
        <v>204</v>
      </c>
      <c r="M10" s="7" t="s">
        <v>204</v>
      </c>
      <c r="N10" s="7" t="s">
        <v>204</v>
      </c>
      <c r="O10" s="7" t="s">
        <v>205</v>
      </c>
    </row>
    <row r="11" spans="2:15">
      <c r="B11" s="7" t="s">
        <v>206</v>
      </c>
      <c r="C11" s="7" t="s">
        <v>207</v>
      </c>
      <c r="D11" s="7" t="s">
        <v>208</v>
      </c>
      <c r="E11" s="16">
        <v>0.2</v>
      </c>
      <c r="F11" s="7" t="s">
        <v>209</v>
      </c>
      <c r="G11" s="8">
        <v>3500000</v>
      </c>
      <c r="H11" s="8">
        <v>2800000</v>
      </c>
      <c r="I11" s="10">
        <f>(G11 - H11) * E11</f>
        <v>0</v>
      </c>
      <c r="J11" s="8">
        <v>240000</v>
      </c>
      <c r="K11" s="16">
        <v>0.78</v>
      </c>
      <c r="L11" s="7" t="s">
        <v>132</v>
      </c>
      <c r="M11" s="7" t="s">
        <v>210</v>
      </c>
      <c r="N11" s="7" t="s">
        <v>130</v>
      </c>
      <c r="O11" s="7" t="s">
        <v>211</v>
      </c>
    </row>
    <row r="12" spans="2:15">
      <c r="B12" s="7" t="s">
        <v>212</v>
      </c>
      <c r="C12" s="7" t="s">
        <v>213</v>
      </c>
      <c r="D12" s="7" t="s">
        <v>197</v>
      </c>
      <c r="E12" s="16">
        <v>0.45</v>
      </c>
      <c r="F12" s="7" t="s">
        <v>214</v>
      </c>
      <c r="G12" s="8">
        <v>1400000</v>
      </c>
      <c r="H12" s="8">
        <v>1050000</v>
      </c>
      <c r="I12" s="10">
        <f>(G12 - H12) * E12</f>
        <v>0</v>
      </c>
      <c r="J12" s="8">
        <v>110000</v>
      </c>
      <c r="K12" s="16">
        <v>0.88</v>
      </c>
      <c r="L12" s="7" t="s">
        <v>215</v>
      </c>
      <c r="M12" s="7" t="s">
        <v>216</v>
      </c>
      <c r="N12" s="7" t="s">
        <v>217</v>
      </c>
      <c r="O12" s="7" t="s">
        <v>218</v>
      </c>
    </row>
    <row r="13" spans="2:15">
      <c r="B13" s="7" t="s">
        <v>219</v>
      </c>
      <c r="C13" s="7" t="s">
        <v>220</v>
      </c>
      <c r="D13" s="7" t="s">
        <v>179</v>
      </c>
      <c r="E13" s="16">
        <v>0.25</v>
      </c>
      <c r="F13" s="7" t="s">
        <v>221</v>
      </c>
      <c r="G13" s="8">
        <v>600000</v>
      </c>
      <c r="H13" s="8">
        <v>900000</v>
      </c>
      <c r="I13" s="10">
        <f>(G13 - H13) * E13</f>
        <v>0</v>
      </c>
      <c r="J13" s="8">
        <v>-25000</v>
      </c>
      <c r="K13" s="16">
        <v>0.65</v>
      </c>
      <c r="L13" s="7" t="s">
        <v>222</v>
      </c>
      <c r="M13" s="7" t="s">
        <v>223</v>
      </c>
      <c r="N13" s="7" t="s">
        <v>182</v>
      </c>
      <c r="O13" s="7" t="s">
        <v>224</v>
      </c>
    </row>
    <row r="14" spans="2:15">
      <c r="B14" s="6" t="s">
        <v>225</v>
      </c>
      <c r="G14" s="11">
        <f>SUM(G6:G13)</f>
        <v>0</v>
      </c>
      <c r="H14" s="11">
        <f>SUM(H6:H13)</f>
        <v>0</v>
      </c>
      <c r="I14" s="11">
        <f>SUM(I6:I13)</f>
        <v>0</v>
      </c>
      <c r="J14" s="11">
        <f>SUM(J6:J13)</f>
        <v>0</v>
      </c>
    </row>
    <row r="15" spans="2:15">
      <c r="B15" s="6" t="s">
        <v>226</v>
      </c>
      <c r="G15" s="11">
        <f>SUMPRODUCT(G6:G13, E6:E13)</f>
        <v>0</v>
      </c>
      <c r="H15" s="11">
        <f>SUMPRODUCT(H6:H13, E6:E13)</f>
        <v>0</v>
      </c>
      <c r="I15" s="11">
        <f>I14</f>
        <v>0</v>
      </c>
    </row>
  </sheetData>
  <mergeCells count="2">
    <mergeCell ref="B2:N2"/>
    <mergeCell ref="B3:N3"/>
  </mergeCells>
  <dataValidations count="1">
    <dataValidation type="list" allowBlank="1" showInputMessage="1" showErrorMessage="1" error="Select a recourse type from the dropdown." sqref="N6:N13">
      <formula1>"Full recourse,Recourse to 25%,Recourse to 50%,Non-recourse,TBD"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D8D2C4"/>
  </sheetPr>
  <dimension ref="B2:D32"/>
  <sheetViews>
    <sheetView showGridLines="0" workbookViewId="0"/>
  </sheetViews>
  <sheetFormatPr defaultRowHeight="15"/>
  <cols>
    <col min="1" max="1" width="2.7109375" customWidth="1"/>
    <col min="2" max="2" width="30.7109375" customWidth="1"/>
    <col min="3" max="3" width="28.7109375" customWidth="1"/>
    <col min="4" max="4" width="18.7109375" customWidth="1"/>
  </cols>
  <sheetData>
    <row r="2" spans="2:4">
      <c r="B2" s="1" t="s">
        <v>227</v>
      </c>
      <c r="C2" s="1"/>
      <c r="D2" s="1"/>
    </row>
    <row r="3" spans="2:4">
      <c r="B3" s="2" t="s">
        <v>228</v>
      </c>
      <c r="C3" s="2"/>
      <c r="D3" s="2"/>
    </row>
    <row r="5" spans="2:4">
      <c r="B5" s="3" t="s">
        <v>229</v>
      </c>
      <c r="C5" s="3"/>
      <c r="D5" s="3"/>
    </row>
    <row r="7" spans="2:4">
      <c r="B7" s="6" t="s">
        <v>168</v>
      </c>
      <c r="C7" s="7"/>
    </row>
    <row r="8" spans="2:4">
      <c r="B8" s="6" t="s">
        <v>230</v>
      </c>
      <c r="C8" s="7"/>
    </row>
    <row r="9" spans="2:4">
      <c r="B9" s="6" t="s">
        <v>231</v>
      </c>
      <c r="C9" s="7"/>
    </row>
    <row r="10" spans="2:4">
      <c r="B10" s="6" t="s">
        <v>68</v>
      </c>
      <c r="C10" s="7"/>
    </row>
    <row r="11" spans="2:4">
      <c r="B11" s="6" t="s">
        <v>66</v>
      </c>
      <c r="C11" s="7"/>
    </row>
    <row r="12" spans="2:4">
      <c r="B12" s="6" t="s">
        <v>232</v>
      </c>
      <c r="C12" s="7"/>
    </row>
    <row r="13" spans="2:4">
      <c r="B13" s="6" t="s">
        <v>170</v>
      </c>
      <c r="C13" s="7"/>
    </row>
    <row r="14" spans="2:4">
      <c r="B14" s="6" t="s">
        <v>175</v>
      </c>
      <c r="C14" s="7"/>
    </row>
    <row r="15" spans="2:4">
      <c r="B15" s="6" t="s">
        <v>233</v>
      </c>
      <c r="C15" s="7"/>
    </row>
    <row r="16" spans="2:4">
      <c r="B16" s="6" t="s">
        <v>234</v>
      </c>
      <c r="C16" s="7"/>
    </row>
    <row r="17" spans="2:3">
      <c r="B17" s="6" t="s">
        <v>235</v>
      </c>
      <c r="C17" s="7"/>
    </row>
    <row r="18" spans="2:3">
      <c r="B18" s="6" t="s">
        <v>236</v>
      </c>
      <c r="C18" s="7"/>
    </row>
    <row r="19" spans="2:3">
      <c r="B19" s="6" t="s">
        <v>72</v>
      </c>
      <c r="C19" s="7"/>
    </row>
    <row r="20" spans="2:3">
      <c r="B20" s="6" t="s">
        <v>237</v>
      </c>
      <c r="C20" s="7"/>
    </row>
    <row r="21" spans="2:3">
      <c r="B21" s="6" t="s">
        <v>238</v>
      </c>
      <c r="C21" s="7"/>
    </row>
    <row r="22" spans="2:3">
      <c r="B22" s="6" t="s">
        <v>176</v>
      </c>
      <c r="C22" s="7"/>
    </row>
    <row r="23" spans="2:3">
      <c r="B23" s="6" t="s">
        <v>131</v>
      </c>
      <c r="C23" s="7"/>
    </row>
    <row r="24" spans="2:3">
      <c r="B24" s="6" t="s">
        <v>128</v>
      </c>
      <c r="C24" s="7"/>
    </row>
    <row r="25" spans="2:3">
      <c r="B25" s="6" t="s">
        <v>239</v>
      </c>
      <c r="C25" s="7"/>
    </row>
    <row r="26" spans="2:3">
      <c r="B26" s="6" t="s">
        <v>127</v>
      </c>
      <c r="C26" s="7"/>
    </row>
    <row r="27" spans="2:3">
      <c r="B27" s="6" t="s">
        <v>240</v>
      </c>
      <c r="C27" s="7"/>
    </row>
    <row r="28" spans="2:3">
      <c r="B28" s="6" t="s">
        <v>241</v>
      </c>
      <c r="C28" s="7"/>
    </row>
    <row r="29" spans="2:3">
      <c r="B29" s="6" t="s">
        <v>242</v>
      </c>
      <c r="C29" s="7"/>
    </row>
    <row r="30" spans="2:3">
      <c r="B30" s="6" t="s">
        <v>243</v>
      </c>
      <c r="C30" s="7"/>
    </row>
    <row r="31" spans="2:3">
      <c r="B31" s="6" t="s">
        <v>244</v>
      </c>
      <c r="C31" s="7"/>
    </row>
    <row r="32" spans="2:3">
      <c r="B32" s="6" t="s">
        <v>75</v>
      </c>
      <c r="C32" s="7"/>
    </row>
  </sheetData>
  <mergeCells count="3">
    <mergeCell ref="B2:D2"/>
    <mergeCell ref="B3:D3"/>
    <mergeCell ref="B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6E1E2F"/>
  </sheetPr>
  <dimension ref="B2:H9"/>
  <sheetViews>
    <sheetView showGridLines="0" workbookViewId="0"/>
  </sheetViews>
  <sheetFormatPr defaultRowHeight="15"/>
  <cols>
    <col min="1" max="1" width="2.7109375" customWidth="1"/>
    <col min="2" max="2" width="32.7109375" customWidth="1"/>
    <col min="3" max="3" width="26.7109375" customWidth="1"/>
    <col min="4" max="5" width="16.7109375" customWidth="1"/>
    <col min="6" max="6" width="14.7109375" customWidth="1"/>
    <col min="7" max="7" width="12.7109375" customWidth="1"/>
    <col min="8" max="8" width="26.7109375" customWidth="1"/>
  </cols>
  <sheetData>
    <row r="2" spans="2:8">
      <c r="B2" s="1" t="s">
        <v>245</v>
      </c>
      <c r="C2" s="1"/>
      <c r="D2" s="1"/>
      <c r="E2" s="1"/>
      <c r="F2" s="1"/>
      <c r="G2" s="1"/>
      <c r="H2" s="1"/>
    </row>
    <row r="3" spans="2:8">
      <c r="B3" s="2" t="s">
        <v>246</v>
      </c>
      <c r="C3" s="2"/>
      <c r="D3" s="2"/>
      <c r="E3" s="2"/>
      <c r="F3" s="2"/>
      <c r="G3" s="2"/>
      <c r="H3" s="2"/>
    </row>
    <row r="5" spans="2:8">
      <c r="B5" s="15" t="s">
        <v>247</v>
      </c>
      <c r="C5" s="15" t="s">
        <v>248</v>
      </c>
      <c r="D5" s="15" t="s">
        <v>249</v>
      </c>
      <c r="E5" s="15" t="s">
        <v>250</v>
      </c>
      <c r="F5" s="15" t="s">
        <v>251</v>
      </c>
      <c r="G5" s="15" t="s">
        <v>252</v>
      </c>
      <c r="H5" s="15" t="s">
        <v>75</v>
      </c>
    </row>
    <row r="6" spans="2:8">
      <c r="B6" s="7" t="s">
        <v>253</v>
      </c>
      <c r="C6" s="7" t="s">
        <v>254</v>
      </c>
      <c r="D6" s="8">
        <v>42070000</v>
      </c>
      <c r="E6" s="8">
        <v>4207000</v>
      </c>
      <c r="F6" s="7" t="s">
        <v>255</v>
      </c>
      <c r="G6" s="7" t="s">
        <v>256</v>
      </c>
      <c r="H6" s="7" t="s">
        <v>257</v>
      </c>
    </row>
    <row r="7" spans="2:8">
      <c r="B7" s="7" t="s">
        <v>258</v>
      </c>
      <c r="C7" s="7" t="s">
        <v>202</v>
      </c>
      <c r="D7" s="8">
        <v>3200000</v>
      </c>
      <c r="E7" s="8">
        <v>800000</v>
      </c>
      <c r="F7" s="7" t="s">
        <v>259</v>
      </c>
      <c r="G7" s="7" t="s">
        <v>256</v>
      </c>
      <c r="H7" s="7" t="s">
        <v>260</v>
      </c>
    </row>
    <row r="8" spans="2:8">
      <c r="B8" s="7" t="s">
        <v>261</v>
      </c>
      <c r="C8" s="7" t="s">
        <v>177</v>
      </c>
      <c r="D8" s="8">
        <v>450000</v>
      </c>
      <c r="E8" s="8">
        <v>450000</v>
      </c>
      <c r="F8" s="7" t="s">
        <v>181</v>
      </c>
      <c r="G8" s="7" t="s">
        <v>256</v>
      </c>
      <c r="H8" s="7" t="s">
        <v>262</v>
      </c>
    </row>
    <row r="9" spans="2:8">
      <c r="B9" s="6" t="s">
        <v>263</v>
      </c>
      <c r="D9" s="11">
        <f>SUM(D6:D8)</f>
        <v>0</v>
      </c>
      <c r="E9" s="11">
        <f>SUM(E6:E8)</f>
        <v>0</v>
      </c>
    </row>
  </sheetData>
  <mergeCells count="2">
    <mergeCell ref="B2:H2"/>
    <mergeCell ref="B3:H3"/>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rgb="FF6E1E2F"/>
  </sheetPr>
  <dimension ref="B2:K18"/>
  <sheetViews>
    <sheetView showGridLines="0" workbookViewId="0"/>
  </sheetViews>
  <sheetFormatPr defaultRowHeight="15"/>
  <cols>
    <col min="1" max="1" width="2.7109375" customWidth="1"/>
    <col min="2" max="2" width="26.7109375" customWidth="1"/>
    <col min="3" max="3" width="18.7109375" customWidth="1"/>
    <col min="4" max="4" width="16.7109375" customWidth="1"/>
    <col min="5" max="6" width="14.7109375" customWidth="1"/>
    <col min="7" max="7" width="12.7109375" customWidth="1"/>
    <col min="8" max="9" width="10.7109375" customWidth="1"/>
    <col min="10" max="10" width="14.7109375" customWidth="1"/>
    <col min="11" max="11" width="24.7109375" customWidth="1"/>
  </cols>
  <sheetData>
    <row r="2" spans="2:11">
      <c r="B2" s="1" t="s">
        <v>264</v>
      </c>
      <c r="C2" s="1"/>
      <c r="D2" s="1"/>
      <c r="E2" s="1"/>
      <c r="F2" s="1"/>
      <c r="G2" s="1"/>
      <c r="H2" s="1"/>
      <c r="I2" s="1"/>
      <c r="J2" s="1"/>
      <c r="K2" s="1"/>
    </row>
    <row r="3" spans="2:11">
      <c r="B3" s="2" t="s">
        <v>265</v>
      </c>
      <c r="C3" s="2"/>
      <c r="D3" s="2"/>
      <c r="E3" s="2"/>
      <c r="F3" s="2"/>
      <c r="G3" s="2"/>
      <c r="H3" s="2"/>
      <c r="I3" s="2"/>
      <c r="J3" s="2"/>
      <c r="K3" s="2"/>
    </row>
    <row r="5" spans="2:11">
      <c r="B5" s="3" t="s">
        <v>266</v>
      </c>
      <c r="C5" s="3"/>
      <c r="D5" s="3"/>
      <c r="E5" s="3"/>
      <c r="F5" s="3"/>
      <c r="G5" s="3"/>
      <c r="H5" s="3"/>
      <c r="I5" s="3"/>
      <c r="J5" s="3"/>
      <c r="K5" s="3"/>
    </row>
    <row r="6" spans="2:11">
      <c r="C6" s="15" t="s">
        <v>267</v>
      </c>
      <c r="D6" s="15" t="s">
        <v>268</v>
      </c>
      <c r="E6" s="15" t="s">
        <v>269</v>
      </c>
      <c r="F6" s="15" t="s">
        <v>270</v>
      </c>
    </row>
    <row r="7" spans="2:11">
      <c r="B7" s="6" t="s">
        <v>271</v>
      </c>
      <c r="C7" s="10">
        <v>1</v>
      </c>
      <c r="D7" s="10">
        <v>0</v>
      </c>
      <c r="E7" s="10">
        <v>1</v>
      </c>
      <c r="F7" s="10">
        <v>4</v>
      </c>
    </row>
    <row r="8" spans="2:11">
      <c r="B8" s="6" t="s">
        <v>272</v>
      </c>
      <c r="C8" s="10">
        <v>5400000</v>
      </c>
      <c r="D8" s="10">
        <v>0</v>
      </c>
      <c r="E8" s="10">
        <v>3700000</v>
      </c>
      <c r="F8" s="10">
        <v>25650000</v>
      </c>
    </row>
    <row r="10" spans="2:11">
      <c r="B10" s="3" t="s">
        <v>273</v>
      </c>
      <c r="C10" s="3"/>
      <c r="D10" s="3"/>
      <c r="E10" s="3"/>
      <c r="F10" s="3"/>
      <c r="G10" s="3"/>
      <c r="H10" s="3"/>
      <c r="I10" s="3"/>
      <c r="J10" s="3"/>
      <c r="K10" s="3"/>
    </row>
    <row r="11" spans="2:11">
      <c r="B11" s="15" t="s">
        <v>274</v>
      </c>
      <c r="C11" s="15" t="s">
        <v>176</v>
      </c>
      <c r="D11" s="15" t="s">
        <v>126</v>
      </c>
      <c r="E11" s="15" t="s">
        <v>128</v>
      </c>
      <c r="F11" s="15" t="s">
        <v>275</v>
      </c>
      <c r="G11" s="15" t="s">
        <v>131</v>
      </c>
      <c r="H11" s="15" t="s">
        <v>240</v>
      </c>
      <c r="I11" s="15" t="s">
        <v>241</v>
      </c>
      <c r="J11" s="15" t="s">
        <v>276</v>
      </c>
      <c r="K11" s="15" t="s">
        <v>75</v>
      </c>
    </row>
    <row r="12" spans="2:11">
      <c r="B12" s="7" t="s">
        <v>177</v>
      </c>
      <c r="C12" s="7" t="s">
        <v>132</v>
      </c>
      <c r="D12" s="8">
        <v>12500000</v>
      </c>
      <c r="E12" s="7" t="s">
        <v>181</v>
      </c>
      <c r="F12" s="7" t="s">
        <v>277</v>
      </c>
      <c r="G12" s="16">
        <v>0.0625</v>
      </c>
      <c r="H12" s="14">
        <v>1.45</v>
      </c>
      <c r="I12" s="16">
        <v>0.68</v>
      </c>
      <c r="J12" s="7" t="s">
        <v>278</v>
      </c>
      <c r="K12" s="7"/>
    </row>
    <row r="13" spans="2:11">
      <c r="B13" s="7" t="s">
        <v>279</v>
      </c>
      <c r="C13" s="7" t="s">
        <v>188</v>
      </c>
      <c r="D13" s="8">
        <v>8900000</v>
      </c>
      <c r="E13" s="7" t="s">
        <v>189</v>
      </c>
      <c r="F13" s="7" t="s">
        <v>280</v>
      </c>
      <c r="G13" s="16">
        <v>0.053</v>
      </c>
      <c r="H13" s="14">
        <v>1.62</v>
      </c>
      <c r="I13" s="16">
        <v>0.7</v>
      </c>
      <c r="J13" s="7" t="s">
        <v>278</v>
      </c>
      <c r="K13" s="7"/>
    </row>
    <row r="14" spans="2:11">
      <c r="B14" s="7" t="s">
        <v>281</v>
      </c>
      <c r="C14" s="7" t="s">
        <v>132</v>
      </c>
      <c r="D14" s="8">
        <v>5400000</v>
      </c>
      <c r="E14" s="7" t="s">
        <v>194</v>
      </c>
      <c r="F14" s="7" t="s">
        <v>280</v>
      </c>
      <c r="G14" s="16">
        <v>0.07000000000000001</v>
      </c>
      <c r="H14" s="14">
        <v>1.32</v>
      </c>
      <c r="I14" s="16">
        <v>0.72</v>
      </c>
      <c r="J14" s="7" t="s">
        <v>282</v>
      </c>
      <c r="K14" s="7" t="s">
        <v>283</v>
      </c>
    </row>
    <row r="15" spans="2:11">
      <c r="B15" s="7" t="s">
        <v>195</v>
      </c>
      <c r="C15" s="7" t="s">
        <v>199</v>
      </c>
      <c r="D15" s="8">
        <v>3100000</v>
      </c>
      <c r="E15" s="7" t="s">
        <v>200</v>
      </c>
      <c r="F15" s="7" t="s">
        <v>284</v>
      </c>
      <c r="G15" s="16">
        <v>0.0575</v>
      </c>
      <c r="H15" s="14">
        <v>1.38</v>
      </c>
      <c r="I15" s="16">
        <v>0.74</v>
      </c>
      <c r="J15" s="7" t="s">
        <v>285</v>
      </c>
      <c r="K15" s="7"/>
    </row>
    <row r="16" spans="2:11">
      <c r="B16" s="7" t="s">
        <v>206</v>
      </c>
      <c r="C16" s="7" t="s">
        <v>132</v>
      </c>
      <c r="D16" s="8">
        <v>2800000</v>
      </c>
      <c r="E16" s="7" t="s">
        <v>210</v>
      </c>
      <c r="F16" s="7" t="s">
        <v>280</v>
      </c>
      <c r="G16" s="16">
        <v>0.068</v>
      </c>
      <c r="H16" s="14">
        <v>1.28</v>
      </c>
      <c r="I16" s="16">
        <v>0.8</v>
      </c>
      <c r="J16" s="7" t="s">
        <v>285</v>
      </c>
      <c r="K16" s="7" t="s">
        <v>286</v>
      </c>
    </row>
    <row r="17" spans="2:11">
      <c r="B17" s="7" t="s">
        <v>287</v>
      </c>
      <c r="C17" s="7" t="s">
        <v>215</v>
      </c>
      <c r="D17" s="8">
        <v>1050000</v>
      </c>
      <c r="E17" s="7" t="s">
        <v>216</v>
      </c>
      <c r="F17" s="7" t="s">
        <v>288</v>
      </c>
      <c r="G17" s="16">
        <v>0.075</v>
      </c>
      <c r="H17" s="14">
        <v>1.45</v>
      </c>
      <c r="I17" s="16">
        <v>0.75</v>
      </c>
      <c r="J17" s="7" t="s">
        <v>278</v>
      </c>
      <c r="K17" s="7"/>
    </row>
    <row r="18" spans="2:11">
      <c r="B18" s="7" t="s">
        <v>219</v>
      </c>
      <c r="C18" s="7" t="s">
        <v>222</v>
      </c>
      <c r="D18" s="8">
        <v>900000</v>
      </c>
      <c r="E18" s="7" t="s">
        <v>223</v>
      </c>
      <c r="F18" s="7" t="s">
        <v>289</v>
      </c>
      <c r="G18" s="16">
        <v>0.095</v>
      </c>
      <c r="H18" s="14">
        <v>0.95</v>
      </c>
      <c r="I18" s="16">
        <v>1.5</v>
      </c>
      <c r="J18" s="7" t="s">
        <v>282</v>
      </c>
      <c r="K18" s="7" t="s">
        <v>290</v>
      </c>
    </row>
  </sheetData>
  <mergeCells count="4">
    <mergeCell ref="B2:K2"/>
    <mergeCell ref="B3:K3"/>
    <mergeCell ref="B5:K5"/>
    <mergeCell ref="B10:K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32</vt:i4>
      </vt:variant>
    </vt:vector>
  </HeadingPairs>
  <TitlesOfParts>
    <vt:vector size="43" baseType="lpstr">
      <vt:lpstr>Instructions</vt:lpstr>
      <vt:lpstr>PFS</vt:lpstr>
      <vt:lpstr>Assets Detail</vt:lpstr>
      <vt:lpstr>Liabilities Detail</vt:lpstr>
      <vt:lpstr>Liquidity</vt:lpstr>
      <vt:lpstr>REO Summary</vt:lpstr>
      <vt:lpstr>REO Detail</vt:lpstr>
      <vt:lpstr>Contingent Liab</vt:lpstr>
      <vt:lpstr>Debt Maturity</vt:lpstr>
      <vt:lpstr>Certification</vt:lpstr>
      <vt:lpstr>Lender Summary</vt:lpstr>
      <vt:lpstr>in_cash_checking</vt:lpstr>
      <vt:lpstr>in_cash_savings</vt:lpstr>
      <vt:lpstr>in_credit_cards</vt:lpstr>
      <vt:lpstr>in_life_insurance_cv</vt:lpstr>
      <vt:lpstr>in_marketable_sec</vt:lpstr>
      <vt:lpstr>in_money_market</vt:lpstr>
      <vt:lpstr>in_notes_receivable</vt:lpstr>
      <vt:lpstr>in_other_assets</vt:lpstr>
      <vt:lpstr>in_other_liabilities</vt:lpstr>
      <vt:lpstr>in_personal_lines</vt:lpstr>
      <vt:lpstr>in_personal_loans</vt:lpstr>
      <vt:lpstr>in_private_businesses</vt:lpstr>
      <vt:lpstr>in_requested_loan</vt:lpstr>
      <vt:lpstr>in_retirement</vt:lpstr>
      <vt:lpstr>in_taxes_payable</vt:lpstr>
      <vt:lpstr>in_treasury_bills</vt:lpstr>
      <vt:lpstr>in_unfundedCommitments</vt:lpstr>
      <vt:lpstr>in_vehicles_personal</vt:lpstr>
      <vt:lpstr>out_adjustedLiquidity</vt:lpstr>
      <vt:lpstr>out_contingentLiab</vt:lpstr>
      <vt:lpstr>out_grossRealEstate</vt:lpstr>
      <vt:lpstr>out_liquidAssets</vt:lpstr>
      <vt:lpstr>out_maxContingent</vt:lpstr>
      <vt:lpstr>out_netRealEstateEquity</vt:lpstr>
      <vt:lpstr>out_netWorth</vt:lpstr>
      <vt:lpstr>out_totalAssets</vt:lpstr>
      <vt:lpstr>out_totalLiabilities</vt:lpstr>
      <vt:lpstr>out_totalNOI</vt:lpstr>
      <vt:lpstr>out_totalRealEstateDebt</vt:lpstr>
      <vt:lpstr>out_trueLiquidity</vt:lpstr>
      <vt:lpstr>'Lender Summary'!Print_Area</vt:lpstr>
      <vt:lpstr>PFS!Print_Area</vt:lpstr>
    </vt:vector>
  </TitlesOfParts>
  <Company>Valore Registry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Valore Registry — PFS / REO Schedule</dc:title>
  <dc:subject>CRE Sponsor Personal Financial Statement</dc:subject>
  <dc:creator>Valore Registry</dc:creator>
  <cp:keywords>PFS, REO, sponsor, guarantor, CRE</cp:keywords>
  <dc:description>Version 1.0 · Sample-filled</dc:description>
  <cp:lastModifiedBy>Valore Registry</cp:lastModifiedBy>
  <dcterms:created xsi:type="dcterms:W3CDTF">2026-05-29T23:31:01Z</dcterms:created>
  <dcterms:modified xsi:type="dcterms:W3CDTF">2026-05-29T23:31:01Z</dcterms:modified>
  <cp:category>CRE Templates</cp:category>
</cp:coreProperties>
</file>