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structions" sheetId="1" r:id="rId1"/>
    <sheet name="Tax Inputs" sheetId="2" r:id="rId2"/>
    <sheet name="Assessment Calc" sheetId="3" r:id="rId3"/>
    <sheet name="Projection" sheetId="4" r:id="rId4"/>
    <sheet name="Memo Output" sheetId="5" r:id="rId5"/>
  </sheets>
  <definedNames>
    <definedName name="_xlnm.Print_Area" localSheetId="4">'Memo Output'!$A$1:$C$26</definedName>
    <definedName name="tx_address">'Tax Inputs'!$C$9</definedName>
    <definedName name="tx_assessment_ratio">'Tax Inputs'!$C$17</definedName>
    <definedName name="tx_asset_type">'Tax Inputs'!$C$10</definedName>
    <definedName name="tx_current_assessed">'Tax Inputs'!$C$13</definedName>
    <definedName name="tx_current_market">'Tax Inputs'!$C$14</definedName>
    <definedName name="tx_current_taxes">'Tax Inputs'!$C$15</definedName>
    <definedName name="tx_growth_rate">'Tax Inputs'!$C$19</definedName>
    <definedName name="tx_millage_rate">'Tax Inputs'!$C$18</definedName>
    <definedName name="tx_name">'Tax Inputs'!$C$8</definedName>
    <definedName name="tx_post_reassess_value">'Tax Inputs'!$C$21</definedName>
    <definedName name="tx_preset">'Tax Inputs'!$C$6</definedName>
    <definedName name="tx_reassessment_year">'Tax Inputs'!$C$20</definedName>
    <definedName name="tx_tax_jurisdiction">'Tax Inputs'!$C$11</definedName>
    <definedName name="tx_tax_year">'Tax Inputs'!$C$16</definedName>
    <definedName name="tx_units">'Tax Inputs'!$C$12</definedName>
  </definedNames>
  <calcPr calcId="124519" fullCalcOnLoad="1"/>
</workbook>
</file>

<file path=xl/sharedStrings.xml><?xml version="1.0" encoding="utf-8"?>
<sst xmlns="http://schemas.openxmlformats.org/spreadsheetml/2006/main" count="63" uniqueCount="59">
  <si>
    <t>Property Tax Analysis · Instructions</t>
  </si>
  <si>
    <t>Version 1.0</t>
  </si>
  <si>
    <t xml:space="preserve">  1. Fill Tax Inputs tab. Most fields read from the local assessor's records.</t>
  </si>
  <si>
    <t xml:space="preserve">  2. Assessment Calculation tab validates the input against current bill.</t>
  </si>
  <si>
    <t xml:space="preserve">  3. Reassessment Scenario shows the post-sale / post-completion step-up.</t>
  </si>
  <si>
    <t xml:space="preserve">  4. Tax Projection runs 10 years of taxes with reassessment + growth.</t>
  </si>
  <si>
    <t xml:space="preserve">  5. The STEP-UP bar on the Projection chart shows the reassessment shock -- bake the post-reassessment rate into Year 2+ of your pro forma.</t>
  </si>
  <si>
    <t xml:space="preserve">  6. Memo Output prints to one page for IC.</t>
  </si>
  <si>
    <t>Tax Inputs</t>
  </si>
  <si>
    <t>INPUTS</t>
  </si>
  <si>
    <t>Jurisdiction preset</t>
  </si>
  <si>
    <t>Texas (100% assessed, 2.89%)</t>
  </si>
  <si>
    <t>California (Prop 13, 1.1%)</t>
  </si>
  <si>
    <t>NYC Class 2 (12.4%)</t>
  </si>
  <si>
    <t>Custom</t>
  </si>
  <si>
    <t>Property name</t>
  </si>
  <si>
    <t>Texas Multifamily Acq Sample</t>
  </si>
  <si>
    <t>Address</t>
  </si>
  <si>
    <t>Houston Metro suburb</t>
  </si>
  <si>
    <t>Asset type</t>
  </si>
  <si>
    <t>Multifamily</t>
  </si>
  <si>
    <t>Tax jurisdiction</t>
  </si>
  <si>
    <t>Harris County</t>
  </si>
  <si>
    <t>Units</t>
  </si>
  <si>
    <t>Current assessed value</t>
  </si>
  <si>
    <t>Current market value</t>
  </si>
  <si>
    <t>Current annual taxes</t>
  </si>
  <si>
    <t>Tax year</t>
  </si>
  <si>
    <t>Assessment ratio</t>
  </si>
  <si>
    <t>Effective tax rate (millage)</t>
  </si>
  <si>
    <t>Tax growth rate (assumed annual)</t>
  </si>
  <si>
    <t>Reassessment year (relative to acquisition)</t>
  </si>
  <si>
    <t>Post-reassessment value</t>
  </si>
  <si>
    <t>Assessment Calculation Check</t>
  </si>
  <si>
    <t>Computed taxes (input x millage)</t>
  </si>
  <si>
    <t>Actual taxes (from bill)</t>
  </si>
  <si>
    <t>Variance</t>
  </si>
  <si>
    <t>Implied effective rate</t>
  </si>
  <si>
    <t>10-Year Tax Projection</t>
  </si>
  <si>
    <t>With reassessment in the user-specified year.</t>
  </si>
  <si>
    <t>Year</t>
  </si>
  <si>
    <t>Assessed value</t>
  </si>
  <si>
    <t>Tax rate</t>
  </si>
  <si>
    <t>Annual taxes</t>
  </si>
  <si>
    <t>Reassessment?</t>
  </si>
  <si>
    <t>10-yr total</t>
  </si>
  <si>
    <t>Chart colors: navy = pre-reassessment (PRE), burgundy = step-up year (STEP-UP), brass = post-reassessment (POST).</t>
  </si>
  <si>
    <t>Property Tax Memo</t>
  </si>
  <si>
    <t>Single-page memo for UW Workbook or OM appendix.</t>
  </si>
  <si>
    <t>PROPERTY</t>
  </si>
  <si>
    <t>Property</t>
  </si>
  <si>
    <t>Jurisdiction</t>
  </si>
  <si>
    <t>CURRENT TAXES</t>
  </si>
  <si>
    <t>Effective tax rate</t>
  </si>
  <si>
    <t>POST-REASSESSMENT</t>
  </si>
  <si>
    <t>Post-reassessment taxes (Y1)</t>
  </si>
  <si>
    <t>Step-up (% increase)</t>
  </si>
  <si>
    <t>UNDERWRITING TREATMENT</t>
  </si>
  <si>
    <t>Bake post-reassessment taxes into Y2+ pro forma. The post-sale step-up in Texas (no assessment cap on non-homestead) is predictable and substantial. Failure to model is a common acquisition underwriting miss.</t>
  </si>
</sst>
</file>

<file path=xl/styles.xml><?xml version="1.0" encoding="utf-8"?>
<styleSheet xmlns="http://schemas.openxmlformats.org/spreadsheetml/2006/main">
  <numFmts count="3">
    <numFmt numFmtId="164" formatCode="0.00%"/>
    <numFmt numFmtId="165" formatCode="#,##0"/>
    <numFmt numFmtId="166" formatCode="_($* #,##0_);_($* (#,##0);_($* &quot;-&quot;_);_(@_)"/>
  </numFmts>
  <fonts count="11">
    <font>
      <sz val="11"/>
      <color theme="1"/>
      <name val="Calibri"/>
      <family val="2"/>
      <scheme val="minor"/>
    </font>
    <font>
      <b/>
      <sz val="16"/>
      <color rgb="FF0B1A33"/>
      <name val="Cambria"/>
      <family val="2"/>
    </font>
    <font>
      <i/>
      <sz val="11"/>
      <color rgb="FF3D4757"/>
      <name val="Cambria"/>
      <family val="2"/>
    </font>
    <font>
      <sz val="10"/>
      <color rgb="FF1F4E79"/>
      <name val="Calibri"/>
      <family val="2"/>
      <scheme val="minor"/>
    </font>
    <font>
      <b/>
      <sz val="11"/>
      <color rgb="FFFAF6EE"/>
      <name val="Calibri"/>
      <family val="2"/>
      <scheme val="minor"/>
    </font>
    <font>
      <b/>
      <sz val="10"/>
      <color rgb="FF0B1A33"/>
      <name val="Calibri"/>
      <family val="2"/>
      <scheme val="minor"/>
    </font>
    <font>
      <sz val="8"/>
      <color rgb="FFD8D2C4"/>
      <name val="Calibri"/>
      <family val="2"/>
      <scheme val="minor"/>
    </font>
    <font>
      <sz val="9"/>
      <color rgb="FF16192A"/>
      <name val="Calibri"/>
      <family val="2"/>
      <scheme val="minor"/>
    </font>
    <font>
      <b/>
      <sz val="9"/>
      <color rgb="FFFAF6EE"/>
      <name val="Calibri"/>
      <family val="2"/>
      <scheme val="minor"/>
    </font>
    <font>
      <b/>
      <sz val="11"/>
      <color rgb="FFB89A5B"/>
      <name val="Calibri"/>
      <family val="2"/>
      <scheme val="minor"/>
    </font>
    <font>
      <i/>
      <sz val="8"/>
      <color rgb="FF3D475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B1A33"/>
        <bgColor indexed="64"/>
      </patternFill>
    </fill>
  </fills>
  <borders count="2">
    <border>
      <left/>
      <right/>
      <top/>
      <bottom/>
      <diagonal/>
    </border>
    <border>
      <left style="thin">
        <color rgb="FFD8D2C4"/>
      </left>
      <right style="thin">
        <color rgb="FFD8D2C4"/>
      </right>
      <top style="thin">
        <color rgb="FFD8D2C4"/>
      </top>
      <bottom style="thin">
        <color rgb="FFD8D2C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4" fillId="3" borderId="0" xfId="0" applyFont="1" applyFill="1" applyAlignment="1">
      <alignment horizontal="left" indent="1"/>
    </xf>
    <xf numFmtId="0" fontId="5" fillId="0" borderId="1" xfId="0" applyFont="1" applyBorder="1"/>
    <xf numFmtId="0" fontId="6" fillId="0" borderId="0" xfId="0" applyFont="1"/>
    <xf numFmtId="164" fontId="6" fillId="0" borderId="0" xfId="0" applyNumberFormat="1" applyFont="1"/>
    <xf numFmtId="165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6" fontId="7" fillId="0" borderId="1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166" fontId="9" fillId="0" borderId="1" xfId="0" applyNumberFormat="1" applyFont="1" applyBorder="1" applyAlignment="1">
      <alignment horizontal="right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0B1A33"/>
                </a:solidFill>
                <a:latin typeface="Calibri"/>
              </a:defRPr>
            </a:pPr>
            <a:r>
              <a:rPr lang="en-US" sz="1100" b="1" baseline="0">
                <a:solidFill>
                  <a:srgbClr val="0B1A33"/>
                </a:solidFill>
                <a:latin typeface="Calibri"/>
              </a:rPr>
              <a:t>10-Year Property Tax Projection with Reassessment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Annual Taxes</c:v>
          </c:tx>
          <c:dPt>
            <c:idx val="0"/>
            <c:spPr>
              <a:solidFill>
                <a:srgbClr val="6E1E2F"/>
              </a:solidFill>
              <a:ln>
                <a:solidFill>
                  <a:srgbClr val="6E1E2F"/>
                </a:solidFill>
              </a:ln>
            </c:spPr>
          </c:dPt>
          <c:dPt>
            <c:idx val="1"/>
            <c:spPr>
              <a:solidFill>
                <a:srgbClr val="B89A5B"/>
              </a:solidFill>
              <a:ln>
                <a:solidFill>
                  <a:srgbClr val="B89A5B"/>
                </a:solidFill>
              </a:ln>
            </c:spPr>
          </c:dPt>
          <c:dPt>
            <c:idx val="2"/>
            <c:spPr>
              <a:solidFill>
                <a:srgbClr val="B89A5B"/>
              </a:solidFill>
              <a:ln>
                <a:solidFill>
                  <a:srgbClr val="B89A5B"/>
                </a:solidFill>
              </a:ln>
            </c:spPr>
          </c:dPt>
          <c:dPt>
            <c:idx val="3"/>
            <c:spPr>
              <a:solidFill>
                <a:srgbClr val="B89A5B"/>
              </a:solidFill>
              <a:ln>
                <a:solidFill>
                  <a:srgbClr val="B89A5B"/>
                </a:solidFill>
              </a:ln>
            </c:spPr>
          </c:dPt>
          <c:dPt>
            <c:idx val="4"/>
            <c:spPr>
              <a:solidFill>
                <a:srgbClr val="B89A5B"/>
              </a:solidFill>
              <a:ln>
                <a:solidFill>
                  <a:srgbClr val="B89A5B"/>
                </a:solidFill>
              </a:ln>
            </c:spPr>
          </c:dPt>
          <c:dPt>
            <c:idx val="5"/>
            <c:spPr>
              <a:solidFill>
                <a:srgbClr val="B89A5B"/>
              </a:solidFill>
              <a:ln>
                <a:solidFill>
                  <a:srgbClr val="B89A5B"/>
                </a:solidFill>
              </a:ln>
            </c:spPr>
          </c:dPt>
          <c:dPt>
            <c:idx val="6"/>
            <c:spPr>
              <a:solidFill>
                <a:srgbClr val="B89A5B"/>
              </a:solidFill>
              <a:ln>
                <a:solidFill>
                  <a:srgbClr val="B89A5B"/>
                </a:solidFill>
              </a:ln>
            </c:spPr>
          </c:dPt>
          <c:dPt>
            <c:idx val="7"/>
            <c:spPr>
              <a:solidFill>
                <a:srgbClr val="B89A5B"/>
              </a:solidFill>
              <a:ln>
                <a:solidFill>
                  <a:srgbClr val="B89A5B"/>
                </a:solidFill>
              </a:ln>
            </c:spPr>
          </c:dPt>
          <c:dPt>
            <c:idx val="8"/>
            <c:spPr>
              <a:solidFill>
                <a:srgbClr val="B89A5B"/>
              </a:solidFill>
              <a:ln>
                <a:solidFill>
                  <a:srgbClr val="B89A5B"/>
                </a:solidFill>
              </a:ln>
            </c:spPr>
          </c:dPt>
          <c:dPt>
            <c:idx val="9"/>
            <c:spPr>
              <a:solidFill>
                <a:srgbClr val="B89A5B"/>
              </a:solidFill>
              <a:ln>
                <a:solidFill>
                  <a:srgbClr val="B89A5B"/>
                </a:solidFill>
              </a:ln>
            </c:spPr>
          </c:dPt>
          <c:cat>
            <c:numRef>
              <c:f>'Projection'!$B$6:$B$15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'Projection'!$E$6:$E$15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Year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900" baseline="0">
                <a:latin typeface="Calibri"/>
              </a:defRPr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Annual Tax ($)</a:t>
                </a:r>
              </a:p>
            </c:rich>
          </c:tx>
          <c:layout/>
        </c:title>
        <c:numFmt formatCode="$#,##0" sourceLinked="0"/>
        <c:tickLblPos val="nextTo"/>
        <c:txPr>
          <a:bodyPr/>
          <a:lstStyle/>
          <a:p>
            <a:pPr>
              <a:defRPr sz="800" baseline="0">
                <a:latin typeface="Calibri"/>
              </a:defRPr>
            </a:pPr>
            <a:endParaRPr lang="en-US"/>
          </a:p>
        </c:txPr>
        <c:crossAx val="50010001"/>
        <c:crosses val="autoZero"/>
        <c:crossBetween val="between"/>
      </c:valAx>
      <c:spPr>
        <a:solidFill>
          <a:srgbClr val="FFFFFF"/>
        </a:solidFill>
      </c:spPr>
    </c:plotArea>
    <c:plotVisOnly val="1"/>
  </c:chart>
  <c:spPr>
    <a:solidFill>
      <a:srgbClr val="FAF6EE"/>
    </a:solidFill>
    <a:ln>
      <a:solidFill>
        <a:srgbClr val="D8D2C4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47625</xdr:rowOff>
    </xdr:from>
    <xdr:to>
      <xdr:col>5</xdr:col>
      <xdr:colOff>247650</xdr:colOff>
      <xdr:row>33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B1A33"/>
  </sheetPr>
  <dimension ref="B2:B11"/>
  <sheetViews>
    <sheetView showGridLines="0" tabSelected="1" workbookViewId="0"/>
  </sheetViews>
  <sheetFormatPr defaultRowHeight="15"/>
  <cols>
    <col min="1" max="1" width="2.7109375" customWidth="1"/>
    <col min="2" max="2" width="80.7109375" customWidth="1"/>
  </cols>
  <sheetData>
    <row r="2" spans="2:2">
      <c r="B2" s="1" t="s">
        <v>0</v>
      </c>
    </row>
    <row r="3" spans="2:2">
      <c r="B3" s="2" t="s">
        <v>1</v>
      </c>
    </row>
    <row r="6" spans="2:2">
      <c r="B6" s="3" t="s">
        <v>2</v>
      </c>
    </row>
    <row r="7" spans="2:2">
      <c r="B7" s="3" t="s">
        <v>3</v>
      </c>
    </row>
    <row r="8" spans="2:2">
      <c r="B8" s="3" t="s">
        <v>4</v>
      </c>
    </row>
    <row r="9" spans="2:2">
      <c r="B9" s="3" t="s">
        <v>5</v>
      </c>
    </row>
    <row r="10" spans="2:2">
      <c r="B10" s="3" t="s">
        <v>6</v>
      </c>
    </row>
    <row r="11" spans="2:2">
      <c r="B11" s="3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B89A5B"/>
  </sheetPr>
  <dimension ref="B2:H21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3" width="20.7109375" customWidth="1"/>
    <col min="6" max="6" width="28.7109375" customWidth="1"/>
    <col min="7" max="8" width="12.7109375" customWidth="1"/>
  </cols>
  <sheetData>
    <row r="2" spans="2:8">
      <c r="B2" s="1" t="s">
        <v>8</v>
      </c>
      <c r="C2" s="1"/>
    </row>
    <row r="5" spans="2:8">
      <c r="B5" s="4" t="s">
        <v>9</v>
      </c>
      <c r="C5" s="4"/>
    </row>
    <row r="6" spans="2:8">
      <c r="B6" s="5" t="s">
        <v>10</v>
      </c>
      <c r="C6" s="3" t="s">
        <v>11</v>
      </c>
      <c r="F6" s="6" t="s">
        <v>11</v>
      </c>
      <c r="G6" s="7">
        <v>1</v>
      </c>
      <c r="H6" s="7">
        <v>0.0289</v>
      </c>
    </row>
    <row r="7" spans="2:8">
      <c r="F7" s="6" t="s">
        <v>12</v>
      </c>
      <c r="G7" s="7">
        <v>1</v>
      </c>
      <c r="H7" s="7">
        <v>0.011</v>
      </c>
    </row>
    <row r="8" spans="2:8">
      <c r="B8" s="5" t="s">
        <v>15</v>
      </c>
      <c r="C8" s="3" t="s">
        <v>16</v>
      </c>
      <c r="F8" s="6" t="s">
        <v>13</v>
      </c>
      <c r="G8" s="7">
        <v>0.45</v>
      </c>
      <c r="H8" s="7">
        <v>0.1244</v>
      </c>
    </row>
    <row r="9" spans="2:8">
      <c r="B9" s="5" t="s">
        <v>17</v>
      </c>
      <c r="C9" s="3" t="s">
        <v>18</v>
      </c>
      <c r="F9" s="6" t="s">
        <v>14</v>
      </c>
      <c r="G9" s="7">
        <v>1</v>
      </c>
      <c r="H9" s="7">
        <v>0.0289</v>
      </c>
    </row>
    <row r="10" spans="2:8">
      <c r="B10" s="5" t="s">
        <v>19</v>
      </c>
      <c r="C10" s="3" t="s">
        <v>20</v>
      </c>
    </row>
    <row r="11" spans="2:8">
      <c r="B11" s="5" t="s">
        <v>21</v>
      </c>
      <c r="C11" s="3" t="s">
        <v>22</v>
      </c>
    </row>
    <row r="12" spans="2:8">
      <c r="B12" s="5" t="s">
        <v>23</v>
      </c>
      <c r="C12" s="8">
        <v>200</v>
      </c>
    </row>
    <row r="13" spans="2:8">
      <c r="B13" s="5" t="s">
        <v>24</v>
      </c>
      <c r="C13" s="9">
        <v>36000000</v>
      </c>
    </row>
    <row r="14" spans="2:8">
      <c r="B14" s="5" t="s">
        <v>25</v>
      </c>
      <c r="C14" s="9">
        <v>42000000</v>
      </c>
    </row>
    <row r="15" spans="2:8">
      <c r="B15" s="5" t="s">
        <v>26</v>
      </c>
      <c r="C15" s="9">
        <v>1040000</v>
      </c>
    </row>
    <row r="16" spans="2:8">
      <c r="B16" s="5" t="s">
        <v>27</v>
      </c>
      <c r="C16" s="8">
        <v>2025</v>
      </c>
    </row>
    <row r="17" spans="2:3">
      <c r="B17" s="5" t="s">
        <v>28</v>
      </c>
      <c r="C17" s="10">
        <f>IFERROR(INDEX($G$6:$G$9,MATCH($C$6,$F$6:$F$9,0)),1.0)</f>
        <v>0</v>
      </c>
    </row>
    <row r="18" spans="2:3">
      <c r="B18" s="5" t="s">
        <v>29</v>
      </c>
      <c r="C18" s="10">
        <f>IFERROR(INDEX($H$6:$H$9,MATCH($C$6,$F$6:$F$9,0)),0.0289)</f>
        <v>0</v>
      </c>
    </row>
    <row r="19" spans="2:3">
      <c r="B19" s="5" t="s">
        <v>30</v>
      </c>
      <c r="C19" s="10">
        <v>0.02</v>
      </c>
    </row>
    <row r="20" spans="2:3">
      <c r="B20" s="5" t="s">
        <v>31</v>
      </c>
      <c r="C20" s="8">
        <v>1</v>
      </c>
    </row>
    <row r="21" spans="2:3">
      <c r="B21" s="5" t="s">
        <v>32</v>
      </c>
      <c r="C21" s="9">
        <v>42000000</v>
      </c>
    </row>
  </sheetData>
  <mergeCells count="2">
    <mergeCell ref="B2:C2"/>
    <mergeCell ref="B5:C5"/>
  </mergeCells>
  <dataValidations count="1">
    <dataValidation type="list" allowBlank="1" showInputMessage="1" showErrorMessage="1" errorTitle="Invalid selection" error="Please select from the list." promptTitle="Select jurisdiction" prompt="Choose a preset to auto-fill assessment ratio and millage rate, or select Custom." sqref="C6">
      <formula1>"Texas (100% assessed, 2.89%),California (Prop 13, 1.1%),NYC Class 2 (12.4%),Custom"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B89A5B"/>
  </sheetPr>
  <dimension ref="B2:C8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3" width="20.7109375" customWidth="1"/>
  </cols>
  <sheetData>
    <row r="2" spans="2:3">
      <c r="B2" s="1" t="s">
        <v>33</v>
      </c>
      <c r="C2" s="1"/>
    </row>
    <row r="5" spans="2:3">
      <c r="B5" s="5" t="s">
        <v>34</v>
      </c>
      <c r="C5" s="11">
        <f>tx_current_assessed*tx_millage_rate</f>
        <v>0</v>
      </c>
    </row>
    <row r="6" spans="2:3">
      <c r="B6" s="5" t="s">
        <v>35</v>
      </c>
      <c r="C6" s="11">
        <f>tx_current_taxes</f>
        <v>0</v>
      </c>
    </row>
    <row r="7" spans="2:3">
      <c r="B7" s="5" t="s">
        <v>36</v>
      </c>
      <c r="C7" s="11">
        <f>C5-C6</f>
        <v>0</v>
      </c>
    </row>
    <row r="8" spans="2:3">
      <c r="B8" s="5" t="s">
        <v>37</v>
      </c>
      <c r="C8" s="11">
        <f>IFERROR(tx_current_taxes/tx_current_assessed,0)</f>
        <v>0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B89A5B"/>
  </sheetPr>
  <dimension ref="B2:F36"/>
  <sheetViews>
    <sheetView showGridLines="0" workbookViewId="0"/>
  </sheetViews>
  <sheetFormatPr defaultRowHeight="15"/>
  <cols>
    <col min="1" max="1" width="2.7109375" customWidth="1"/>
    <col min="2" max="2" width="8.7109375" customWidth="1"/>
    <col min="3" max="6" width="18.7109375" customWidth="1"/>
  </cols>
  <sheetData>
    <row r="2" spans="2:6">
      <c r="B2" s="1" t="s">
        <v>38</v>
      </c>
      <c r="C2" s="1"/>
      <c r="D2" s="1"/>
      <c r="E2" s="1"/>
      <c r="F2" s="1"/>
    </row>
    <row r="3" spans="2:6">
      <c r="B3" s="2" t="s">
        <v>39</v>
      </c>
      <c r="C3" s="2"/>
      <c r="D3" s="2"/>
      <c r="E3" s="2"/>
      <c r="F3" s="2"/>
    </row>
    <row r="5" spans="2:6">
      <c r="B5" s="12" t="s">
        <v>40</v>
      </c>
      <c r="C5" s="12" t="s">
        <v>41</v>
      </c>
      <c r="D5" s="12" t="s">
        <v>42</v>
      </c>
      <c r="E5" s="12" t="s">
        <v>43</v>
      </c>
      <c r="F5" s="12" t="s">
        <v>44</v>
      </c>
    </row>
    <row r="6" spans="2:6">
      <c r="B6" s="5">
        <v>1</v>
      </c>
      <c r="C6" s="11">
        <f>IF(1&gt;=tx_reassessment_year,tx_post_reassess_value*(1+tx_growth_rate)^(1-tx_reassessment_year),tx_current_assessed*(1+tx_growth_rate)^1)</f>
        <v>0</v>
      </c>
      <c r="D6" s="10">
        <f>tx_millage_rate</f>
        <v>0</v>
      </c>
      <c r="E6" s="11">
        <f>C6*D6</f>
        <v>0</v>
      </c>
      <c r="F6" s="3">
        <f>IF(1&lt;tx_reassessment_year,"PRE",IF(1=tx_reassessment_year,"STEP-UP","POST"))</f>
        <v>0</v>
      </c>
    </row>
    <row r="7" spans="2:6">
      <c r="B7" s="5">
        <v>2</v>
      </c>
      <c r="C7" s="11">
        <f>IF(2&gt;=tx_reassessment_year,tx_post_reassess_value*(1+tx_growth_rate)^(2-tx_reassessment_year),tx_current_assessed*(1+tx_growth_rate)^2)</f>
        <v>0</v>
      </c>
      <c r="D7" s="10">
        <f>tx_millage_rate</f>
        <v>0</v>
      </c>
      <c r="E7" s="11">
        <f>C7*D7</f>
        <v>0</v>
      </c>
      <c r="F7" s="3">
        <f>IF(2&lt;tx_reassessment_year,"PRE",IF(2=tx_reassessment_year,"STEP-UP","POST"))</f>
        <v>0</v>
      </c>
    </row>
    <row r="8" spans="2:6">
      <c r="B8" s="5">
        <v>3</v>
      </c>
      <c r="C8" s="11">
        <f>IF(3&gt;=tx_reassessment_year,tx_post_reassess_value*(1+tx_growth_rate)^(3-tx_reassessment_year),tx_current_assessed*(1+tx_growth_rate)^3)</f>
        <v>0</v>
      </c>
      <c r="D8" s="10">
        <f>tx_millage_rate</f>
        <v>0</v>
      </c>
      <c r="E8" s="11">
        <f>C8*D8</f>
        <v>0</v>
      </c>
      <c r="F8" s="3">
        <f>IF(3&lt;tx_reassessment_year,"PRE",IF(3=tx_reassessment_year,"STEP-UP","POST"))</f>
        <v>0</v>
      </c>
    </row>
    <row r="9" spans="2:6">
      <c r="B9" s="5">
        <v>4</v>
      </c>
      <c r="C9" s="11">
        <f>IF(4&gt;=tx_reassessment_year,tx_post_reassess_value*(1+tx_growth_rate)^(4-tx_reassessment_year),tx_current_assessed*(1+tx_growth_rate)^4)</f>
        <v>0</v>
      </c>
      <c r="D9" s="10">
        <f>tx_millage_rate</f>
        <v>0</v>
      </c>
      <c r="E9" s="11">
        <f>C9*D9</f>
        <v>0</v>
      </c>
      <c r="F9" s="3">
        <f>IF(4&lt;tx_reassessment_year,"PRE",IF(4=tx_reassessment_year,"STEP-UP","POST"))</f>
        <v>0</v>
      </c>
    </row>
    <row r="10" spans="2:6">
      <c r="B10" s="5">
        <v>5</v>
      </c>
      <c r="C10" s="11">
        <f>IF(5&gt;=tx_reassessment_year,tx_post_reassess_value*(1+tx_growth_rate)^(5-tx_reassessment_year),tx_current_assessed*(1+tx_growth_rate)^5)</f>
        <v>0</v>
      </c>
      <c r="D10" s="10">
        <f>tx_millage_rate</f>
        <v>0</v>
      </c>
      <c r="E10" s="11">
        <f>C10*D10</f>
        <v>0</v>
      </c>
      <c r="F10" s="3">
        <f>IF(5&lt;tx_reassessment_year,"PRE",IF(5=tx_reassessment_year,"STEP-UP","POST"))</f>
        <v>0</v>
      </c>
    </row>
    <row r="11" spans="2:6">
      <c r="B11" s="5">
        <v>6</v>
      </c>
      <c r="C11" s="11">
        <f>IF(6&gt;=tx_reassessment_year,tx_post_reassess_value*(1+tx_growth_rate)^(6-tx_reassessment_year),tx_current_assessed*(1+tx_growth_rate)^6)</f>
        <v>0</v>
      </c>
      <c r="D11" s="10">
        <f>tx_millage_rate</f>
        <v>0</v>
      </c>
      <c r="E11" s="11">
        <f>C11*D11</f>
        <v>0</v>
      </c>
      <c r="F11" s="3">
        <f>IF(6&lt;tx_reassessment_year,"PRE",IF(6=tx_reassessment_year,"STEP-UP","POST"))</f>
        <v>0</v>
      </c>
    </row>
    <row r="12" spans="2:6">
      <c r="B12" s="5">
        <v>7</v>
      </c>
      <c r="C12" s="11">
        <f>IF(7&gt;=tx_reassessment_year,tx_post_reassess_value*(1+tx_growth_rate)^(7-tx_reassessment_year),tx_current_assessed*(1+tx_growth_rate)^7)</f>
        <v>0</v>
      </c>
      <c r="D12" s="10">
        <f>tx_millage_rate</f>
        <v>0</v>
      </c>
      <c r="E12" s="11">
        <f>C12*D12</f>
        <v>0</v>
      </c>
      <c r="F12" s="3">
        <f>IF(7&lt;tx_reassessment_year,"PRE",IF(7=tx_reassessment_year,"STEP-UP","POST"))</f>
        <v>0</v>
      </c>
    </row>
    <row r="13" spans="2:6">
      <c r="B13" s="5">
        <v>8</v>
      </c>
      <c r="C13" s="11">
        <f>IF(8&gt;=tx_reassessment_year,tx_post_reassess_value*(1+tx_growth_rate)^(8-tx_reassessment_year),tx_current_assessed*(1+tx_growth_rate)^8)</f>
        <v>0</v>
      </c>
      <c r="D13" s="10">
        <f>tx_millage_rate</f>
        <v>0</v>
      </c>
      <c r="E13" s="11">
        <f>C13*D13</f>
        <v>0</v>
      </c>
      <c r="F13" s="3">
        <f>IF(8&lt;tx_reassessment_year,"PRE",IF(8=tx_reassessment_year,"STEP-UP","POST"))</f>
        <v>0</v>
      </c>
    </row>
    <row r="14" spans="2:6">
      <c r="B14" s="5">
        <v>9</v>
      </c>
      <c r="C14" s="11">
        <f>IF(9&gt;=tx_reassessment_year,tx_post_reassess_value*(1+tx_growth_rate)^(9-tx_reassessment_year),tx_current_assessed*(1+tx_growth_rate)^9)</f>
        <v>0</v>
      </c>
      <c r="D14" s="10">
        <f>tx_millage_rate</f>
        <v>0</v>
      </c>
      <c r="E14" s="11">
        <f>C14*D14</f>
        <v>0</v>
      </c>
      <c r="F14" s="3">
        <f>IF(9&lt;tx_reassessment_year,"PRE",IF(9=tx_reassessment_year,"STEP-UP","POST"))</f>
        <v>0</v>
      </c>
    </row>
    <row r="15" spans="2:6">
      <c r="B15" s="5">
        <v>10</v>
      </c>
      <c r="C15" s="11">
        <f>IF(10&gt;=tx_reassessment_year,tx_post_reassess_value*(1+tx_growth_rate)^(10-tx_reassessment_year),tx_current_assessed*(1+tx_growth_rate)^10)</f>
        <v>0</v>
      </c>
      <c r="D15" s="10">
        <f>tx_millage_rate</f>
        <v>0</v>
      </c>
      <c r="E15" s="11">
        <f>C15*D15</f>
        <v>0</v>
      </c>
      <c r="F15" s="3">
        <f>IF(10&lt;tx_reassessment_year,"PRE",IF(10=tx_reassessment_year,"STEP-UP","POST"))</f>
        <v>0</v>
      </c>
    </row>
    <row r="16" spans="2:6">
      <c r="B16" s="5" t="s">
        <v>45</v>
      </c>
      <c r="E16" s="13">
        <f>SUM(E6:E15)</f>
        <v>0</v>
      </c>
    </row>
    <row r="36" spans="2:2">
      <c r="B36" s="14" t="s">
        <v>46</v>
      </c>
    </row>
  </sheetData>
  <mergeCells count="2">
    <mergeCell ref="B2:F2"/>
    <mergeCell ref="B3:F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B1A33"/>
  </sheetPr>
  <dimension ref="B2:C23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3" width="24.7109375" customWidth="1"/>
  </cols>
  <sheetData>
    <row r="2" spans="2:3">
      <c r="B2" s="1" t="s">
        <v>47</v>
      </c>
      <c r="C2" s="1"/>
    </row>
    <row r="3" spans="2:3">
      <c r="B3" s="2" t="s">
        <v>48</v>
      </c>
      <c r="C3" s="2"/>
    </row>
    <row r="5" spans="2:3">
      <c r="B5" s="4" t="s">
        <v>49</v>
      </c>
      <c r="C5" s="4"/>
    </row>
    <row r="6" spans="2:3">
      <c r="B6" s="5" t="s">
        <v>50</v>
      </c>
      <c r="C6" s="11">
        <f>tx_name</f>
        <v>0</v>
      </c>
    </row>
    <row r="7" spans="2:3">
      <c r="B7" s="5" t="s">
        <v>51</v>
      </c>
      <c r="C7" s="11">
        <f>tx_tax_jurisdiction</f>
        <v>0</v>
      </c>
    </row>
    <row r="9" spans="2:3">
      <c r="B9" s="4" t="s">
        <v>52</v>
      </c>
      <c r="C9" s="4"/>
    </row>
    <row r="10" spans="2:3">
      <c r="B10" s="5" t="s">
        <v>41</v>
      </c>
      <c r="C10" s="11">
        <f>tx_current_assessed</f>
        <v>0</v>
      </c>
    </row>
    <row r="11" spans="2:3">
      <c r="B11" s="5" t="s">
        <v>43</v>
      </c>
      <c r="C11" s="13">
        <f>tx_current_taxes</f>
        <v>0</v>
      </c>
    </row>
    <row r="12" spans="2:3">
      <c r="B12" s="5" t="s">
        <v>53</v>
      </c>
      <c r="C12" s="10">
        <f>IFERROR(tx_current_taxes/tx_current_assessed,0)</f>
        <v>0</v>
      </c>
    </row>
    <row r="14" spans="2:3">
      <c r="B14" s="4" t="s">
        <v>54</v>
      </c>
      <c r="C14" s="4"/>
    </row>
    <row r="15" spans="2:3">
      <c r="B15" s="5" t="s">
        <v>32</v>
      </c>
      <c r="C15" s="11">
        <f>tx_post_reassess_value</f>
        <v>0</v>
      </c>
    </row>
    <row r="16" spans="2:3">
      <c r="B16" s="5" t="s">
        <v>55</v>
      </c>
      <c r="C16" s="13">
        <f>tx_post_reassess_value*tx_millage_rate</f>
        <v>0</v>
      </c>
    </row>
    <row r="17" spans="2:3">
      <c r="B17" s="5" t="s">
        <v>56</v>
      </c>
      <c r="C17" s="10">
        <f>(C16-tx_current_taxes)/tx_current_taxes</f>
        <v>0</v>
      </c>
    </row>
    <row r="19" spans="2:3">
      <c r="B19" s="4" t="s">
        <v>57</v>
      </c>
      <c r="C19" s="4"/>
    </row>
    <row r="20" spans="2:3">
      <c r="B20" s="3" t="s">
        <v>58</v>
      </c>
      <c r="C20" s="3"/>
    </row>
    <row r="21" spans="2:3">
      <c r="B21" s="3"/>
      <c r="C21" s="3"/>
    </row>
    <row r="22" spans="2:3">
      <c r="B22" s="3"/>
      <c r="C22" s="3"/>
    </row>
    <row r="23" spans="2:3">
      <c r="B23" s="3"/>
      <c r="C23" s="3"/>
    </row>
  </sheetData>
  <mergeCells count="7">
    <mergeCell ref="B2:C2"/>
    <mergeCell ref="B3:C3"/>
    <mergeCell ref="B5:C5"/>
    <mergeCell ref="B9:C9"/>
    <mergeCell ref="B14:C14"/>
    <mergeCell ref="B19:C19"/>
    <mergeCell ref="B20:C23"/>
  </mergeCells>
  <pageMargins left="0.7" right="0.7" top="0.75" bottom="0.75" header="0.3" footer="0.3"/>
  <pageSetup paperSize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16</vt:i4>
      </vt:variant>
    </vt:vector>
  </HeadingPairs>
  <TitlesOfParts>
    <vt:vector size="21" baseType="lpstr">
      <vt:lpstr>Instructions</vt:lpstr>
      <vt:lpstr>Tax Inputs</vt:lpstr>
      <vt:lpstr>Assessment Calc</vt:lpstr>
      <vt:lpstr>Projection</vt:lpstr>
      <vt:lpstr>Memo Output</vt:lpstr>
      <vt:lpstr>'Memo Output'!Print_Area</vt:lpstr>
      <vt:lpstr>tx_address</vt:lpstr>
      <vt:lpstr>tx_assessment_ratio</vt:lpstr>
      <vt:lpstr>tx_asset_type</vt:lpstr>
      <vt:lpstr>tx_current_assessed</vt:lpstr>
      <vt:lpstr>tx_current_market</vt:lpstr>
      <vt:lpstr>tx_current_taxes</vt:lpstr>
      <vt:lpstr>tx_growth_rate</vt:lpstr>
      <vt:lpstr>tx_millage_rate</vt:lpstr>
      <vt:lpstr>tx_name</vt:lpstr>
      <vt:lpstr>tx_post_reassess_value</vt:lpstr>
      <vt:lpstr>tx_preset</vt:lpstr>
      <vt:lpstr>tx_reassessment_year</vt:lpstr>
      <vt:lpstr>tx_tax_jurisdiction</vt:lpstr>
      <vt:lpstr>tx_tax_year</vt:lpstr>
      <vt:lpstr>tx_units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2026-05-29T23:25:32Z</dcterms:created>
  <dcterms:modified xsi:type="dcterms:W3CDTF">2026-05-29T23:25:32Z</dcterms:modified>
</cp:coreProperties>
</file>